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mc:AlternateContent xmlns:mc="http://schemas.openxmlformats.org/markup-compatibility/2006">
    <mc:Choice Requires="x15">
      <x15ac:absPath xmlns:x15ac="http://schemas.microsoft.com/office/spreadsheetml/2010/11/ac" url="/Users/Jenny/Downloads/"/>
    </mc:Choice>
  </mc:AlternateContent>
  <xr:revisionPtr revIDLastSave="0" documentId="8_{AC618ED4-854B-1348-B55E-D9C1291FF786}" xr6:coauthVersionLast="47" xr6:coauthVersionMax="47" xr10:uidLastSave="{00000000-0000-0000-0000-000000000000}"/>
  <bookViews>
    <workbookView xWindow="2520" yWindow="500" windowWidth="24820" windowHeight="15500" activeTab="2" xr2:uid="{00000000-000D-0000-FFFF-FFFF00000000}"/>
  </bookViews>
  <sheets>
    <sheet name="Instructions" sheetId="3" r:id="rId1"/>
    <sheet name="Data" sheetId="1" r:id="rId2"/>
    <sheet name="Control Panel" sheetId="2" r:id="rId3"/>
    <sheet name="References" sheetId="4" r:id="rId4"/>
  </sheets>
  <definedNames>
    <definedName name="_xlnm._FilterDatabase" localSheetId="1" hidden="1">Data!$A$2:$AE$32</definedName>
    <definedName name="List_Players">'Control Panel'!$C$2:$C$101</definedName>
    <definedName name="TBL_Age">'Control Panel'!$H$3:$H$30</definedName>
    <definedName name="TBL_BioAge">'Control Panel'!#REF!</definedName>
    <definedName name="TBL_Data">Table1[]</definedName>
    <definedName name="TBL_KRerror">'Control Panel'!$M$2:$O$20</definedName>
    <definedName name="TBL_PHV">'Control Panel'!#REF!</definedName>
    <definedName name="TBL_Player">'Control Panel'!$C$2:$G$101</definedName>
    <definedName name="TBL_RegressionMale">'Control Panel'!$H$3:$L$30</definedName>
    <definedName name="TBL_Status">'Control Panel'!$A$3:$B$17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V3" i="1" l="1"/>
  <c r="W3" i="1" s="1"/>
  <c r="V4" i="1"/>
  <c r="W4" i="1" s="1"/>
  <c r="V5" i="1"/>
  <c r="W5" i="1" s="1"/>
  <c r="V6" i="1"/>
  <c r="W6" i="1" s="1"/>
  <c r="V7" i="1"/>
  <c r="W7" i="1" s="1"/>
  <c r="V8" i="1"/>
  <c r="W8" i="1" s="1"/>
  <c r="V9" i="1"/>
  <c r="W9" i="1" s="1"/>
  <c r="V10" i="1"/>
  <c r="W10" i="1" s="1"/>
  <c r="V11" i="1"/>
  <c r="W11" i="1" s="1"/>
  <c r="V12" i="1"/>
  <c r="W12" i="1" s="1"/>
  <c r="V13" i="1"/>
  <c r="W13" i="1" s="1"/>
  <c r="V14" i="1"/>
  <c r="W14" i="1" s="1"/>
  <c r="V15" i="1"/>
  <c r="W15" i="1" s="1"/>
  <c r="V16" i="1"/>
  <c r="W16" i="1" s="1"/>
  <c r="V17" i="1"/>
  <c r="W17" i="1" s="1"/>
  <c r="V18" i="1"/>
  <c r="W18" i="1" s="1"/>
  <c r="V19" i="1"/>
  <c r="W19" i="1" s="1"/>
  <c r="V20" i="1"/>
  <c r="W20" i="1" s="1"/>
  <c r="V21" i="1"/>
  <c r="W21" i="1" s="1"/>
  <c r="V22" i="1"/>
  <c r="W22" i="1" s="1"/>
  <c r="V23" i="1"/>
  <c r="W23" i="1" s="1"/>
  <c r="V24" i="1"/>
  <c r="W24" i="1" s="1"/>
  <c r="V25" i="1"/>
  <c r="W25" i="1" s="1"/>
  <c r="V26" i="1"/>
  <c r="W26" i="1" s="1"/>
  <c r="V27" i="1"/>
  <c r="W27" i="1" s="1"/>
  <c r="V28" i="1"/>
  <c r="W28" i="1" s="1"/>
  <c r="V29" i="1"/>
  <c r="W29" i="1" s="1"/>
  <c r="V30" i="1"/>
  <c r="W30" i="1" s="1"/>
  <c r="V31" i="1"/>
  <c r="W31" i="1" s="1"/>
  <c r="V32" i="1"/>
  <c r="W32" i="1" s="1"/>
  <c r="V33" i="1"/>
  <c r="W33" i="1" s="1"/>
  <c r="V34" i="1"/>
  <c r="W34" i="1" s="1"/>
  <c r="V35" i="1"/>
  <c r="W35" i="1" s="1"/>
  <c r="V36" i="1"/>
  <c r="W36" i="1" s="1"/>
  <c r="V37" i="1"/>
  <c r="W37" i="1" s="1"/>
  <c r="V38" i="1"/>
  <c r="W38" i="1" s="1"/>
  <c r="V39" i="1"/>
  <c r="W39" i="1" s="1"/>
  <c r="V40" i="1"/>
  <c r="W40" i="1" s="1"/>
  <c r="V41" i="1"/>
  <c r="W41" i="1" s="1"/>
  <c r="V42" i="1"/>
  <c r="W42" i="1" s="1"/>
  <c r="V43" i="1"/>
  <c r="W43" i="1" s="1"/>
  <c r="V44" i="1"/>
  <c r="W44" i="1" s="1"/>
  <c r="V45" i="1"/>
  <c r="W45" i="1" s="1"/>
  <c r="V46" i="1"/>
  <c r="W46" i="1" s="1"/>
  <c r="V47" i="1"/>
  <c r="W47" i="1" s="1"/>
  <c r="V48" i="1"/>
  <c r="W48" i="1" s="1"/>
  <c r="V49" i="1"/>
  <c r="W49" i="1" s="1"/>
  <c r="V50" i="1"/>
  <c r="W50" i="1" s="1"/>
  <c r="V51" i="1"/>
  <c r="W51" i="1" s="1"/>
  <c r="V52" i="1"/>
  <c r="W52" i="1" s="1"/>
  <c r="V53" i="1"/>
  <c r="W53" i="1" s="1"/>
  <c r="V54" i="1"/>
  <c r="W54" i="1" s="1"/>
  <c r="V55" i="1"/>
  <c r="W55" i="1" s="1"/>
  <c r="V56" i="1"/>
  <c r="W56" i="1" s="1"/>
  <c r="V57" i="1"/>
  <c r="W57" i="1" s="1"/>
  <c r="V58" i="1"/>
  <c r="W58" i="1" s="1"/>
  <c r="V59" i="1"/>
  <c r="W59" i="1" s="1"/>
  <c r="V60" i="1"/>
  <c r="W60" i="1" s="1"/>
  <c r="V61" i="1"/>
  <c r="W61" i="1" s="1"/>
  <c r="V62" i="1"/>
  <c r="W62" i="1" s="1"/>
  <c r="V63" i="1"/>
  <c r="W63" i="1" s="1"/>
  <c r="V64" i="1"/>
  <c r="W64" i="1" s="1"/>
  <c r="V65" i="1"/>
  <c r="W65" i="1" s="1"/>
  <c r="V66" i="1"/>
  <c r="W66" i="1" s="1"/>
  <c r="V67" i="1"/>
  <c r="W67" i="1" s="1"/>
  <c r="V68" i="1"/>
  <c r="W68" i="1" s="1"/>
  <c r="V69" i="1"/>
  <c r="W69" i="1" s="1"/>
  <c r="V70" i="1"/>
  <c r="W70" i="1" s="1"/>
  <c r="V71" i="1"/>
  <c r="W71" i="1" s="1"/>
  <c r="V72" i="1"/>
  <c r="W72" i="1" s="1"/>
  <c r="V73" i="1"/>
  <c r="W73" i="1" s="1"/>
  <c r="V74" i="1"/>
  <c r="W74" i="1" s="1"/>
  <c r="V75" i="1"/>
  <c r="W75" i="1" s="1"/>
  <c r="V76" i="1"/>
  <c r="W76" i="1" s="1"/>
  <c r="V77" i="1"/>
  <c r="W77" i="1" s="1"/>
  <c r="V78" i="1"/>
  <c r="W78" i="1" s="1"/>
  <c r="V79" i="1"/>
  <c r="W79" i="1" s="1"/>
  <c r="V80" i="1"/>
  <c r="W80" i="1" s="1"/>
  <c r="V81" i="1"/>
  <c r="W81" i="1" s="1"/>
  <c r="V82" i="1"/>
  <c r="W82" i="1" s="1"/>
  <c r="V83" i="1"/>
  <c r="W83" i="1" s="1"/>
  <c r="V84" i="1"/>
  <c r="W84" i="1" s="1"/>
  <c r="V85" i="1"/>
  <c r="W85" i="1" s="1"/>
  <c r="V86" i="1"/>
  <c r="W86" i="1" s="1"/>
  <c r="V87" i="1"/>
  <c r="W87" i="1" s="1"/>
  <c r="V88" i="1"/>
  <c r="W88" i="1" s="1"/>
  <c r="V89" i="1"/>
  <c r="W89" i="1" s="1"/>
  <c r="V90" i="1"/>
  <c r="W90" i="1" s="1"/>
  <c r="V91" i="1"/>
  <c r="W91" i="1" s="1"/>
  <c r="V92" i="1"/>
  <c r="W92" i="1" s="1"/>
  <c r="V93" i="1"/>
  <c r="W93" i="1" s="1"/>
  <c r="V94" i="1"/>
  <c r="W94" i="1" s="1"/>
  <c r="V95" i="1"/>
  <c r="W95" i="1" s="1"/>
  <c r="V96" i="1"/>
  <c r="W96" i="1" s="1"/>
  <c r="V97" i="1"/>
  <c r="W97" i="1" s="1"/>
  <c r="V98" i="1"/>
  <c r="W98" i="1" s="1"/>
  <c r="V99" i="1"/>
  <c r="W99" i="1" s="1"/>
  <c r="V100" i="1"/>
  <c r="W100" i="1" s="1"/>
  <c r="V101" i="1"/>
  <c r="W101" i="1" s="1"/>
  <c r="V102" i="1"/>
  <c r="W102" i="1" s="1"/>
  <c r="V103" i="1"/>
  <c r="W103" i="1" s="1"/>
  <c r="V104" i="1"/>
  <c r="W104" i="1" s="1"/>
  <c r="V105" i="1"/>
  <c r="W105" i="1" s="1"/>
  <c r="V106" i="1"/>
  <c r="W106" i="1" s="1"/>
  <c r="V107" i="1"/>
  <c r="W107" i="1" s="1"/>
  <c r="V108" i="1"/>
  <c r="W108" i="1" s="1"/>
  <c r="V109" i="1"/>
  <c r="W109" i="1" s="1"/>
  <c r="V110" i="1"/>
  <c r="W110" i="1" s="1"/>
  <c r="V111" i="1"/>
  <c r="W111" i="1" s="1"/>
  <c r="V112" i="1"/>
  <c r="W112" i="1" s="1"/>
  <c r="V113" i="1"/>
  <c r="W113" i="1" s="1"/>
  <c r="V114" i="1"/>
  <c r="W114" i="1" s="1"/>
  <c r="V115" i="1"/>
  <c r="W115" i="1" s="1"/>
  <c r="V116" i="1"/>
  <c r="W116" i="1" s="1"/>
  <c r="V117" i="1"/>
  <c r="W117" i="1" s="1"/>
  <c r="V118" i="1"/>
  <c r="W118" i="1" s="1"/>
  <c r="V119" i="1"/>
  <c r="W119" i="1" s="1"/>
  <c r="V120" i="1"/>
  <c r="W120" i="1" s="1"/>
  <c r="V121" i="1"/>
  <c r="W121" i="1" s="1"/>
  <c r="V122" i="1"/>
  <c r="W122" i="1" s="1"/>
  <c r="V123" i="1"/>
  <c r="W123" i="1" s="1"/>
  <c r="V124" i="1"/>
  <c r="W124" i="1" s="1"/>
  <c r="V125" i="1"/>
  <c r="W125" i="1" s="1"/>
  <c r="V126" i="1"/>
  <c r="W126" i="1" s="1"/>
  <c r="V127" i="1"/>
  <c r="W127" i="1" s="1"/>
  <c r="V128" i="1"/>
  <c r="W128" i="1" s="1"/>
  <c r="V129" i="1"/>
  <c r="W129" i="1" s="1"/>
  <c r="V130" i="1"/>
  <c r="W130" i="1" s="1"/>
  <c r="V131" i="1"/>
  <c r="W131" i="1" s="1"/>
  <c r="V132" i="1"/>
  <c r="W132" i="1" s="1"/>
  <c r="V133" i="1"/>
  <c r="W133" i="1" s="1"/>
  <c r="V134" i="1"/>
  <c r="W134" i="1" s="1"/>
  <c r="V135" i="1"/>
  <c r="W135" i="1" s="1"/>
  <c r="V136" i="1"/>
  <c r="W136" i="1" s="1"/>
  <c r="V137" i="1"/>
  <c r="W137" i="1" s="1"/>
  <c r="V138" i="1"/>
  <c r="W138" i="1" s="1"/>
  <c r="V139" i="1"/>
  <c r="W139" i="1" s="1"/>
  <c r="V140" i="1"/>
  <c r="W140" i="1" s="1"/>
  <c r="V141" i="1"/>
  <c r="W141" i="1" s="1"/>
  <c r="V142" i="1"/>
  <c r="W142" i="1" s="1"/>
  <c r="V143" i="1"/>
  <c r="W143" i="1" s="1"/>
  <c r="V144" i="1"/>
  <c r="W144" i="1" s="1"/>
  <c r="V145" i="1"/>
  <c r="W145" i="1" s="1"/>
  <c r="V146" i="1"/>
  <c r="W146" i="1" s="1"/>
  <c r="V147" i="1"/>
  <c r="W147" i="1" s="1"/>
  <c r="V148" i="1"/>
  <c r="W148" i="1" s="1"/>
  <c r="V149" i="1"/>
  <c r="W149" i="1" s="1"/>
  <c r="V150" i="1"/>
  <c r="W150" i="1" s="1"/>
  <c r="V151" i="1"/>
  <c r="W151" i="1" s="1"/>
  <c r="V152" i="1"/>
  <c r="W152" i="1" s="1"/>
  <c r="V153" i="1"/>
  <c r="W153" i="1" s="1"/>
  <c r="V154" i="1"/>
  <c r="W154" i="1" s="1"/>
  <c r="V155" i="1"/>
  <c r="W155" i="1" s="1"/>
  <c r="V156" i="1"/>
  <c r="W156" i="1" s="1"/>
  <c r="V157" i="1"/>
  <c r="W157" i="1" s="1"/>
  <c r="V158" i="1"/>
  <c r="W158" i="1" s="1"/>
  <c r="V159" i="1"/>
  <c r="W159" i="1" s="1"/>
  <c r="V160" i="1"/>
  <c r="W160" i="1" s="1"/>
  <c r="V161" i="1"/>
  <c r="W161" i="1" s="1"/>
  <c r="V162" i="1"/>
  <c r="W162" i="1" s="1"/>
  <c r="V163" i="1"/>
  <c r="W163" i="1" s="1"/>
  <c r="V164" i="1"/>
  <c r="W164" i="1" s="1"/>
  <c r="V165" i="1"/>
  <c r="W165" i="1" s="1"/>
  <c r="V166" i="1"/>
  <c r="W166" i="1" s="1"/>
  <c r="V167" i="1"/>
  <c r="W167" i="1" s="1"/>
  <c r="Y3" i="1"/>
  <c r="P3" i="1" l="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Y4" i="1"/>
  <c r="Z4" i="1" s="1"/>
  <c r="Y5" i="1"/>
  <c r="Z5" i="1" s="1"/>
  <c r="Y6" i="1"/>
  <c r="Z6" i="1" s="1"/>
  <c r="Y7" i="1"/>
  <c r="Z7" i="1" s="1"/>
  <c r="Y8" i="1"/>
  <c r="Z8" i="1" s="1"/>
  <c r="Y9" i="1"/>
  <c r="Z9" i="1" s="1"/>
  <c r="Y10" i="1"/>
  <c r="Z10" i="1" s="1"/>
  <c r="Y11" i="1"/>
  <c r="Z11" i="1" s="1"/>
  <c r="Y12" i="1"/>
  <c r="Z12" i="1" s="1"/>
  <c r="Y13" i="1"/>
  <c r="Z13" i="1" s="1"/>
  <c r="Y14" i="1"/>
  <c r="Z14" i="1" s="1"/>
  <c r="Y15" i="1"/>
  <c r="Z15" i="1" s="1"/>
  <c r="Y16" i="1"/>
  <c r="Z16" i="1" s="1"/>
  <c r="Y17" i="1"/>
  <c r="Z17" i="1" s="1"/>
  <c r="Y18" i="1"/>
  <c r="Z18" i="1" s="1"/>
  <c r="Y19" i="1"/>
  <c r="Z19" i="1" s="1"/>
  <c r="Y20" i="1"/>
  <c r="Z20" i="1" s="1"/>
  <c r="Y21" i="1"/>
  <c r="Z21" i="1" s="1"/>
  <c r="Y22" i="1"/>
  <c r="Z22" i="1" s="1"/>
  <c r="Y23" i="1"/>
  <c r="Z23" i="1" s="1"/>
  <c r="Y24" i="1"/>
  <c r="Z24" i="1" s="1"/>
  <c r="Y25" i="1"/>
  <c r="Z25" i="1" s="1"/>
  <c r="Y26" i="1"/>
  <c r="Z26" i="1" s="1"/>
  <c r="Y27" i="1"/>
  <c r="Z27" i="1" s="1"/>
  <c r="Y28" i="1"/>
  <c r="Z28" i="1" s="1"/>
  <c r="Y29" i="1"/>
  <c r="Z29" i="1" s="1"/>
  <c r="Y30" i="1"/>
  <c r="Z30" i="1" s="1"/>
  <c r="Y31" i="1"/>
  <c r="Z31" i="1" s="1"/>
  <c r="Y32" i="1"/>
  <c r="Z32" i="1" s="1"/>
  <c r="Y33" i="1"/>
  <c r="Z33" i="1" s="1"/>
  <c r="Y34" i="1"/>
  <c r="Z34" i="1" s="1"/>
  <c r="Y35" i="1"/>
  <c r="Z35" i="1" s="1"/>
  <c r="Y36" i="1"/>
  <c r="Z36" i="1" s="1"/>
  <c r="Y37" i="1"/>
  <c r="Z37" i="1" s="1"/>
  <c r="Y38" i="1"/>
  <c r="Z38" i="1" s="1"/>
  <c r="Y39" i="1"/>
  <c r="Z39" i="1" s="1"/>
  <c r="Y40" i="1"/>
  <c r="Z40" i="1" s="1"/>
  <c r="Y41" i="1"/>
  <c r="Z41" i="1" s="1"/>
  <c r="Y42" i="1"/>
  <c r="Z42" i="1" s="1"/>
  <c r="Y43" i="1"/>
  <c r="Z43" i="1" s="1"/>
  <c r="Y44" i="1"/>
  <c r="Z44" i="1" s="1"/>
  <c r="Y45" i="1"/>
  <c r="Z45" i="1" s="1"/>
  <c r="Y46" i="1"/>
  <c r="Z46" i="1" s="1"/>
  <c r="Y47" i="1"/>
  <c r="Z47" i="1" s="1"/>
  <c r="Y48" i="1"/>
  <c r="Z48" i="1" s="1"/>
  <c r="Y49" i="1"/>
  <c r="Z49" i="1" s="1"/>
  <c r="Y50" i="1"/>
  <c r="Z50" i="1" s="1"/>
  <c r="Y51" i="1"/>
  <c r="Z51" i="1" s="1"/>
  <c r="Y52" i="1"/>
  <c r="Z52" i="1" s="1"/>
  <c r="Y53" i="1"/>
  <c r="Z53" i="1" s="1"/>
  <c r="Y54" i="1"/>
  <c r="Z54" i="1" s="1"/>
  <c r="Y55" i="1"/>
  <c r="Z55" i="1" s="1"/>
  <c r="Y56" i="1"/>
  <c r="Z56" i="1" s="1"/>
  <c r="Y57" i="1"/>
  <c r="Z57" i="1" s="1"/>
  <c r="Y58" i="1"/>
  <c r="Z58" i="1" s="1"/>
  <c r="Y59" i="1"/>
  <c r="Z59" i="1" s="1"/>
  <c r="Y60" i="1"/>
  <c r="Z60" i="1" s="1"/>
  <c r="Y61" i="1"/>
  <c r="Z61" i="1" s="1"/>
  <c r="Y62" i="1"/>
  <c r="Z62" i="1" s="1"/>
  <c r="Y63" i="1"/>
  <c r="Z63" i="1" s="1"/>
  <c r="Y64" i="1"/>
  <c r="Z64" i="1" s="1"/>
  <c r="Y65" i="1"/>
  <c r="Z65" i="1" s="1"/>
  <c r="Y66" i="1"/>
  <c r="Z66" i="1" s="1"/>
  <c r="Y67" i="1"/>
  <c r="Z67" i="1" s="1"/>
  <c r="Y68" i="1"/>
  <c r="Z68" i="1" s="1"/>
  <c r="Y69" i="1"/>
  <c r="Z69" i="1" s="1"/>
  <c r="Y70" i="1"/>
  <c r="Z70" i="1" s="1"/>
  <c r="Y71" i="1"/>
  <c r="Z71" i="1" s="1"/>
  <c r="Y72" i="1"/>
  <c r="Z72" i="1" s="1"/>
  <c r="Y73" i="1"/>
  <c r="Z73" i="1" s="1"/>
  <c r="Y74" i="1"/>
  <c r="Z74" i="1" s="1"/>
  <c r="Y75" i="1"/>
  <c r="Z75" i="1" s="1"/>
  <c r="Y76" i="1"/>
  <c r="Z76" i="1" s="1"/>
  <c r="Y77" i="1"/>
  <c r="Z77" i="1" s="1"/>
  <c r="Y78" i="1"/>
  <c r="Z78" i="1" s="1"/>
  <c r="Y79" i="1"/>
  <c r="Z79" i="1" s="1"/>
  <c r="Y80" i="1"/>
  <c r="Z80" i="1" s="1"/>
  <c r="Y81" i="1"/>
  <c r="Z81" i="1" s="1"/>
  <c r="Y82" i="1"/>
  <c r="Z82" i="1" s="1"/>
  <c r="Y83" i="1"/>
  <c r="Z83" i="1" s="1"/>
  <c r="Y84" i="1"/>
  <c r="Z84" i="1" s="1"/>
  <c r="Y85" i="1"/>
  <c r="Z85" i="1" s="1"/>
  <c r="Y86" i="1"/>
  <c r="Z86" i="1" s="1"/>
  <c r="Y87" i="1"/>
  <c r="Z87" i="1" s="1"/>
  <c r="Y88" i="1"/>
  <c r="Z88" i="1" s="1"/>
  <c r="Y89" i="1"/>
  <c r="Z89" i="1" s="1"/>
  <c r="Y90" i="1"/>
  <c r="Z90" i="1" s="1"/>
  <c r="Y91" i="1"/>
  <c r="Z91" i="1" s="1"/>
  <c r="Y92" i="1"/>
  <c r="Z92" i="1" s="1"/>
  <c r="Y93" i="1"/>
  <c r="Z93" i="1" s="1"/>
  <c r="Y94" i="1"/>
  <c r="Z94" i="1" s="1"/>
  <c r="Y95" i="1"/>
  <c r="Z95" i="1" s="1"/>
  <c r="Y96" i="1"/>
  <c r="Z96" i="1" s="1"/>
  <c r="Y97" i="1"/>
  <c r="Z97" i="1" s="1"/>
  <c r="Y98" i="1"/>
  <c r="Z98" i="1" s="1"/>
  <c r="Y99" i="1"/>
  <c r="Z99" i="1" s="1"/>
  <c r="Y100" i="1"/>
  <c r="Z100" i="1" s="1"/>
  <c r="Y101" i="1"/>
  <c r="Z101" i="1" s="1"/>
  <c r="Y102" i="1"/>
  <c r="Z102" i="1" s="1"/>
  <c r="Y103" i="1"/>
  <c r="Z103" i="1" s="1"/>
  <c r="Y104" i="1"/>
  <c r="Z104" i="1" s="1"/>
  <c r="Y105" i="1"/>
  <c r="Z105" i="1" s="1"/>
  <c r="Y106" i="1"/>
  <c r="Z106" i="1" s="1"/>
  <c r="Y107" i="1"/>
  <c r="Z107" i="1" s="1"/>
  <c r="Y108" i="1"/>
  <c r="Z108" i="1" s="1"/>
  <c r="Y109" i="1"/>
  <c r="Z109" i="1" s="1"/>
  <c r="Y110" i="1"/>
  <c r="Z110" i="1" s="1"/>
  <c r="Y111" i="1"/>
  <c r="Z111" i="1" s="1"/>
  <c r="Y112" i="1"/>
  <c r="Z112" i="1" s="1"/>
  <c r="Y113" i="1"/>
  <c r="Z113" i="1" s="1"/>
  <c r="Y114" i="1"/>
  <c r="Z114" i="1" s="1"/>
  <c r="Y115" i="1"/>
  <c r="Z115" i="1" s="1"/>
  <c r="Y116" i="1"/>
  <c r="Z116" i="1" s="1"/>
  <c r="Y117" i="1"/>
  <c r="Z117" i="1" s="1"/>
  <c r="Y118" i="1"/>
  <c r="Z118" i="1" s="1"/>
  <c r="Y119" i="1"/>
  <c r="Z119" i="1" s="1"/>
  <c r="Y120" i="1"/>
  <c r="Z120" i="1" s="1"/>
  <c r="Y121" i="1"/>
  <c r="Z121" i="1" s="1"/>
  <c r="Y122" i="1"/>
  <c r="Z122" i="1" s="1"/>
  <c r="Y123" i="1"/>
  <c r="Z123" i="1" s="1"/>
  <c r="Y124" i="1"/>
  <c r="Z124" i="1" s="1"/>
  <c r="Y125" i="1"/>
  <c r="Z125" i="1" s="1"/>
  <c r="Y126" i="1"/>
  <c r="Z126" i="1" s="1"/>
  <c r="Y127" i="1"/>
  <c r="Z127" i="1" s="1"/>
  <c r="Y128" i="1"/>
  <c r="Z128" i="1" s="1"/>
  <c r="Y129" i="1"/>
  <c r="Z129" i="1" s="1"/>
  <c r="Y130" i="1"/>
  <c r="Z130" i="1" s="1"/>
  <c r="Y131" i="1"/>
  <c r="Z131" i="1" s="1"/>
  <c r="Y132" i="1"/>
  <c r="Z132" i="1" s="1"/>
  <c r="Y133" i="1"/>
  <c r="Z133" i="1" s="1"/>
  <c r="Y134" i="1"/>
  <c r="Z134" i="1" s="1"/>
  <c r="Y135" i="1"/>
  <c r="Z135" i="1" s="1"/>
  <c r="Y136" i="1"/>
  <c r="Z136" i="1" s="1"/>
  <c r="Y137" i="1"/>
  <c r="Z137" i="1" s="1"/>
  <c r="Y138" i="1"/>
  <c r="Z138" i="1" s="1"/>
  <c r="Y139" i="1"/>
  <c r="Z139" i="1" s="1"/>
  <c r="Y140" i="1"/>
  <c r="Z140" i="1" s="1"/>
  <c r="Y141" i="1"/>
  <c r="Z141" i="1" s="1"/>
  <c r="Y142" i="1"/>
  <c r="Z142" i="1" s="1"/>
  <c r="Y143" i="1"/>
  <c r="Z143" i="1" s="1"/>
  <c r="Y144" i="1"/>
  <c r="Z144" i="1" s="1"/>
  <c r="Y145" i="1"/>
  <c r="Z145" i="1" s="1"/>
  <c r="Y146" i="1"/>
  <c r="Z146" i="1" s="1"/>
  <c r="Y147" i="1"/>
  <c r="Z147" i="1" s="1"/>
  <c r="Y148" i="1"/>
  <c r="Z148" i="1" s="1"/>
  <c r="Y149" i="1"/>
  <c r="Z149" i="1" s="1"/>
  <c r="Y150" i="1"/>
  <c r="Z150" i="1" s="1"/>
  <c r="Y151" i="1"/>
  <c r="Z151" i="1" s="1"/>
  <c r="Y152" i="1"/>
  <c r="Z152" i="1" s="1"/>
  <c r="Y153" i="1"/>
  <c r="Z153" i="1" s="1"/>
  <c r="Y154" i="1"/>
  <c r="Z154" i="1" s="1"/>
  <c r="Y155" i="1"/>
  <c r="Z155" i="1" s="1"/>
  <c r="Y156" i="1"/>
  <c r="Z156" i="1" s="1"/>
  <c r="Y157" i="1"/>
  <c r="Z157" i="1" s="1"/>
  <c r="Y158" i="1"/>
  <c r="Z158" i="1" s="1"/>
  <c r="Y159" i="1"/>
  <c r="Z159" i="1" s="1"/>
  <c r="Y160" i="1"/>
  <c r="Z160" i="1" s="1"/>
  <c r="Y161" i="1"/>
  <c r="Z161" i="1" s="1"/>
  <c r="Y162" i="1"/>
  <c r="Z162" i="1" s="1"/>
  <c r="Y163" i="1"/>
  <c r="Z163" i="1" s="1"/>
  <c r="Y164" i="1"/>
  <c r="Z164" i="1" s="1"/>
  <c r="Y165" i="1"/>
  <c r="Z165" i="1" s="1"/>
  <c r="Y166" i="1"/>
  <c r="Z166" i="1" s="1"/>
  <c r="Y167" i="1"/>
  <c r="Z167" i="1" s="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K4" i="1"/>
  <c r="K5" i="1"/>
  <c r="K7" i="1"/>
  <c r="K11" i="1"/>
  <c r="K12" i="1"/>
  <c r="K13" i="1"/>
  <c r="K15" i="1"/>
  <c r="K19" i="1"/>
  <c r="K20" i="1"/>
  <c r="K21" i="1"/>
  <c r="K23" i="1"/>
  <c r="K27" i="1"/>
  <c r="K28" i="1"/>
  <c r="K29" i="1"/>
  <c r="K31" i="1"/>
  <c r="K35" i="1"/>
  <c r="K36" i="1"/>
  <c r="K37" i="1"/>
  <c r="K39" i="1"/>
  <c r="K43" i="1"/>
  <c r="K44" i="1"/>
  <c r="K45" i="1"/>
  <c r="K47" i="1"/>
  <c r="K51" i="1"/>
  <c r="K52" i="1"/>
  <c r="K53" i="1"/>
  <c r="K55" i="1"/>
  <c r="K59" i="1"/>
  <c r="K60" i="1"/>
  <c r="K61" i="1"/>
  <c r="K63" i="1"/>
  <c r="K67" i="1"/>
  <c r="K68" i="1"/>
  <c r="K69" i="1"/>
  <c r="K71" i="1"/>
  <c r="K75" i="1"/>
  <c r="K76" i="1"/>
  <c r="K77" i="1"/>
  <c r="K79" i="1"/>
  <c r="K83" i="1"/>
  <c r="K84" i="1"/>
  <c r="K85" i="1"/>
  <c r="K87" i="1"/>
  <c r="K91" i="1"/>
  <c r="K92" i="1"/>
  <c r="K93" i="1"/>
  <c r="K95" i="1"/>
  <c r="K99" i="1"/>
  <c r="K100" i="1"/>
  <c r="K101" i="1"/>
  <c r="K103" i="1"/>
  <c r="K107" i="1"/>
  <c r="K108" i="1"/>
  <c r="K109" i="1"/>
  <c r="K111" i="1"/>
  <c r="K115" i="1"/>
  <c r="K116" i="1"/>
  <c r="K117" i="1"/>
  <c r="K119" i="1"/>
  <c r="K123" i="1"/>
  <c r="K124" i="1"/>
  <c r="K125" i="1"/>
  <c r="K127" i="1"/>
  <c r="K131" i="1"/>
  <c r="K132" i="1"/>
  <c r="K133" i="1"/>
  <c r="K135" i="1"/>
  <c r="K139" i="1"/>
  <c r="K140" i="1"/>
  <c r="K141" i="1"/>
  <c r="K143" i="1"/>
  <c r="K147" i="1"/>
  <c r="K148" i="1"/>
  <c r="K149" i="1"/>
  <c r="K151" i="1"/>
  <c r="K155" i="1"/>
  <c r="K156" i="1"/>
  <c r="K157" i="1"/>
  <c r="K159" i="1"/>
  <c r="K163" i="1"/>
  <c r="K164" i="1"/>
  <c r="K165" i="1"/>
  <c r="K167" i="1"/>
  <c r="K6" i="1"/>
  <c r="K8" i="1"/>
  <c r="K9" i="1"/>
  <c r="K10" i="1"/>
  <c r="K14" i="1"/>
  <c r="K16" i="1"/>
  <c r="K17" i="1"/>
  <c r="K18" i="1"/>
  <c r="K22" i="1"/>
  <c r="K24" i="1"/>
  <c r="K25" i="1"/>
  <c r="K26" i="1"/>
  <c r="K30" i="1"/>
  <c r="K32" i="1"/>
  <c r="K33" i="1"/>
  <c r="K34" i="1"/>
  <c r="K38" i="1"/>
  <c r="K40" i="1"/>
  <c r="K41" i="1"/>
  <c r="K42" i="1"/>
  <c r="K46" i="1"/>
  <c r="K48" i="1"/>
  <c r="K49" i="1"/>
  <c r="K50" i="1"/>
  <c r="K54" i="1"/>
  <c r="K56" i="1"/>
  <c r="K57" i="1"/>
  <c r="K58" i="1"/>
  <c r="K62" i="1"/>
  <c r="K64" i="1"/>
  <c r="K65" i="1"/>
  <c r="K66" i="1"/>
  <c r="K70" i="1"/>
  <c r="K72" i="1"/>
  <c r="K73" i="1"/>
  <c r="K74" i="1"/>
  <c r="K78" i="1"/>
  <c r="K80" i="1"/>
  <c r="K81" i="1"/>
  <c r="K82" i="1"/>
  <c r="K86" i="1"/>
  <c r="K88" i="1"/>
  <c r="K89" i="1"/>
  <c r="K90" i="1"/>
  <c r="K94" i="1"/>
  <c r="K96" i="1"/>
  <c r="K97" i="1"/>
  <c r="K98" i="1"/>
  <c r="K102" i="1"/>
  <c r="K104" i="1"/>
  <c r="K105" i="1"/>
  <c r="K106" i="1"/>
  <c r="K110" i="1"/>
  <c r="K112" i="1"/>
  <c r="K113" i="1"/>
  <c r="K114" i="1"/>
  <c r="K118" i="1"/>
  <c r="K120" i="1"/>
  <c r="K121" i="1"/>
  <c r="K122" i="1"/>
  <c r="K126" i="1"/>
  <c r="K128" i="1"/>
  <c r="K129" i="1"/>
  <c r="K130" i="1"/>
  <c r="K134" i="1"/>
  <c r="K136" i="1"/>
  <c r="K137" i="1"/>
  <c r="K138" i="1"/>
  <c r="K142" i="1"/>
  <c r="K144" i="1"/>
  <c r="K145" i="1"/>
  <c r="K146" i="1"/>
  <c r="K150" i="1"/>
  <c r="K152" i="1"/>
  <c r="K153" i="1"/>
  <c r="K154" i="1"/>
  <c r="K158" i="1"/>
  <c r="K160" i="1"/>
  <c r="K161" i="1"/>
  <c r="K162" i="1"/>
  <c r="K166" i="1"/>
  <c r="K3" i="1"/>
  <c r="AA36" i="1" l="1"/>
  <c r="AA68"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E100" i="1"/>
  <c r="F100" i="1" s="1"/>
  <c r="E101" i="1"/>
  <c r="F101" i="1" s="1"/>
  <c r="N101" i="1" s="1"/>
  <c r="E102" i="1"/>
  <c r="F102" i="1" s="1"/>
  <c r="E103" i="1"/>
  <c r="F103" i="1" s="1"/>
  <c r="E104" i="1"/>
  <c r="F104" i="1" s="1"/>
  <c r="N104" i="1" s="1"/>
  <c r="E105" i="1"/>
  <c r="F105" i="1" s="1"/>
  <c r="N105" i="1" s="1"/>
  <c r="E106" i="1"/>
  <c r="F106" i="1" s="1"/>
  <c r="N106" i="1" s="1"/>
  <c r="E107" i="1"/>
  <c r="F107" i="1" s="1"/>
  <c r="N107" i="1" s="1"/>
  <c r="E108" i="1"/>
  <c r="F108" i="1" s="1"/>
  <c r="E109" i="1"/>
  <c r="F109" i="1" s="1"/>
  <c r="E110" i="1"/>
  <c r="F110" i="1" s="1"/>
  <c r="E111" i="1"/>
  <c r="F111" i="1" s="1"/>
  <c r="N111" i="1" s="1"/>
  <c r="E112" i="1"/>
  <c r="F112" i="1" s="1"/>
  <c r="E113" i="1"/>
  <c r="F113" i="1" s="1"/>
  <c r="N113" i="1" s="1"/>
  <c r="E114" i="1"/>
  <c r="F114" i="1" s="1"/>
  <c r="N114" i="1" s="1"/>
  <c r="E115" i="1"/>
  <c r="F115" i="1" s="1"/>
  <c r="N115" i="1" s="1"/>
  <c r="E116" i="1"/>
  <c r="F116" i="1" s="1"/>
  <c r="E117" i="1"/>
  <c r="F117" i="1" s="1"/>
  <c r="N117" i="1" s="1"/>
  <c r="E118" i="1"/>
  <c r="F118" i="1" s="1"/>
  <c r="E119" i="1"/>
  <c r="F119" i="1" s="1"/>
  <c r="E120" i="1"/>
  <c r="F120" i="1" s="1"/>
  <c r="E121" i="1"/>
  <c r="F121" i="1" s="1"/>
  <c r="N121" i="1" s="1"/>
  <c r="E122" i="1"/>
  <c r="F122" i="1" s="1"/>
  <c r="N122" i="1" s="1"/>
  <c r="E123" i="1"/>
  <c r="F123" i="1" s="1"/>
  <c r="N123" i="1" s="1"/>
  <c r="E124" i="1"/>
  <c r="F124" i="1" s="1"/>
  <c r="E125" i="1"/>
  <c r="F125" i="1" s="1"/>
  <c r="E126" i="1"/>
  <c r="F126" i="1" s="1"/>
  <c r="E127" i="1"/>
  <c r="F127" i="1" s="1"/>
  <c r="E128" i="1"/>
  <c r="F128" i="1" s="1"/>
  <c r="E129" i="1"/>
  <c r="F129" i="1" s="1"/>
  <c r="E130" i="1"/>
  <c r="F130" i="1" s="1"/>
  <c r="N130" i="1" s="1"/>
  <c r="E131" i="1"/>
  <c r="F131" i="1" s="1"/>
  <c r="E132" i="1"/>
  <c r="F132" i="1" s="1"/>
  <c r="E133" i="1"/>
  <c r="F133" i="1" s="1"/>
  <c r="E134" i="1"/>
  <c r="F134" i="1" s="1"/>
  <c r="E135" i="1"/>
  <c r="F135" i="1" s="1"/>
  <c r="N135" i="1" s="1"/>
  <c r="E136" i="1"/>
  <c r="F136" i="1" s="1"/>
  <c r="E137" i="1"/>
  <c r="F137" i="1" s="1"/>
  <c r="N137" i="1" s="1"/>
  <c r="E138" i="1"/>
  <c r="F138" i="1" s="1"/>
  <c r="N138" i="1" s="1"/>
  <c r="E139" i="1"/>
  <c r="F139" i="1" s="1"/>
  <c r="E140" i="1"/>
  <c r="F140" i="1" s="1"/>
  <c r="E141" i="1"/>
  <c r="F141" i="1" s="1"/>
  <c r="N141" i="1" s="1"/>
  <c r="E142" i="1"/>
  <c r="F142" i="1" s="1"/>
  <c r="E143" i="1"/>
  <c r="F143" i="1" s="1"/>
  <c r="E144" i="1"/>
  <c r="F144" i="1" s="1"/>
  <c r="E145" i="1"/>
  <c r="F145" i="1" s="1"/>
  <c r="N145" i="1" s="1"/>
  <c r="E146" i="1"/>
  <c r="F146" i="1" s="1"/>
  <c r="E147" i="1"/>
  <c r="F147" i="1" s="1"/>
  <c r="N147" i="1" s="1"/>
  <c r="E148" i="1"/>
  <c r="F148" i="1" s="1"/>
  <c r="E149" i="1"/>
  <c r="F149" i="1" s="1"/>
  <c r="N149" i="1" s="1"/>
  <c r="E150" i="1"/>
  <c r="F150" i="1" s="1"/>
  <c r="E151" i="1"/>
  <c r="F151" i="1" s="1"/>
  <c r="N151" i="1" s="1"/>
  <c r="E152" i="1"/>
  <c r="F152" i="1" s="1"/>
  <c r="E153" i="1"/>
  <c r="F153" i="1" s="1"/>
  <c r="E154" i="1"/>
  <c r="F154" i="1" s="1"/>
  <c r="N154" i="1" s="1"/>
  <c r="E155" i="1"/>
  <c r="F155" i="1" s="1"/>
  <c r="E156" i="1"/>
  <c r="F156" i="1" s="1"/>
  <c r="N156" i="1" s="1"/>
  <c r="E157" i="1"/>
  <c r="F157" i="1" s="1"/>
  <c r="N157" i="1" s="1"/>
  <c r="E158" i="1"/>
  <c r="F158" i="1" s="1"/>
  <c r="E159" i="1"/>
  <c r="F159" i="1" s="1"/>
  <c r="E160" i="1"/>
  <c r="F160" i="1" s="1"/>
  <c r="E161" i="1"/>
  <c r="F161" i="1" s="1"/>
  <c r="N161" i="1" s="1"/>
  <c r="E162" i="1"/>
  <c r="F162" i="1" s="1"/>
  <c r="N162" i="1" s="1"/>
  <c r="E163" i="1"/>
  <c r="F163" i="1" s="1"/>
  <c r="N163" i="1" s="1"/>
  <c r="E164" i="1"/>
  <c r="F164" i="1" s="1"/>
  <c r="N164" i="1" s="1"/>
  <c r="E165" i="1"/>
  <c r="F165" i="1" s="1"/>
  <c r="N165" i="1" s="1"/>
  <c r="E166" i="1"/>
  <c r="F166" i="1" s="1"/>
  <c r="E167" i="1"/>
  <c r="F167" i="1" s="1"/>
  <c r="AA100" i="1"/>
  <c r="AA107" i="1"/>
  <c r="AA108" i="1"/>
  <c r="AA112" i="1"/>
  <c r="AA114" i="1"/>
  <c r="AA115" i="1"/>
  <c r="AA116" i="1"/>
  <c r="AA123" i="1"/>
  <c r="AA124" i="1"/>
  <c r="AA128" i="1"/>
  <c r="AA130" i="1"/>
  <c r="AA131" i="1"/>
  <c r="AA138" i="1"/>
  <c r="AA139" i="1"/>
  <c r="AA140" i="1"/>
  <c r="AA144" i="1"/>
  <c r="AA146" i="1"/>
  <c r="AA147" i="1"/>
  <c r="AA148" i="1"/>
  <c r="AA154" i="1"/>
  <c r="AA155" i="1"/>
  <c r="AA156" i="1"/>
  <c r="AA160" i="1"/>
  <c r="AA162" i="1"/>
  <c r="AA163" i="1"/>
  <c r="AA164" i="1"/>
  <c r="AA102" i="1"/>
  <c r="AA103" i="1"/>
  <c r="AA104" i="1"/>
  <c r="AA110" i="1"/>
  <c r="AA111" i="1"/>
  <c r="AA113" i="1"/>
  <c r="AA117" i="1"/>
  <c r="AA118" i="1"/>
  <c r="AA119" i="1"/>
  <c r="AA120" i="1"/>
  <c r="AA121" i="1"/>
  <c r="AA125" i="1"/>
  <c r="AA129" i="1"/>
  <c r="AA132" i="1"/>
  <c r="AA133" i="1"/>
  <c r="AA135" i="1"/>
  <c r="AA136" i="1"/>
  <c r="AA137" i="1"/>
  <c r="AA141" i="1"/>
  <c r="AA142" i="1"/>
  <c r="AA143" i="1"/>
  <c r="AA145" i="1"/>
  <c r="AA150" i="1"/>
  <c r="AA151" i="1"/>
  <c r="AA152" i="1"/>
  <c r="AA157" i="1"/>
  <c r="AA158" i="1"/>
  <c r="AA159" i="1"/>
  <c r="AA165" i="1"/>
  <c r="AA166" i="1"/>
  <c r="AA167" i="1"/>
  <c r="AA101" i="1"/>
  <c r="AA105" i="1"/>
  <c r="AA106" i="1"/>
  <c r="AA109" i="1"/>
  <c r="AA122" i="1"/>
  <c r="AA126" i="1"/>
  <c r="AA127" i="1"/>
  <c r="AA134" i="1"/>
  <c r="AA149" i="1"/>
  <c r="AA153" i="1"/>
  <c r="AA161" i="1"/>
  <c r="AF133" i="1" l="1"/>
  <c r="N133" i="1"/>
  <c r="AF148" i="1"/>
  <c r="N148" i="1"/>
  <c r="AF100" i="1"/>
  <c r="AG100" i="1" s="1"/>
  <c r="N100" i="1"/>
  <c r="AF139" i="1"/>
  <c r="AG139" i="1" s="1"/>
  <c r="N139" i="1"/>
  <c r="AF146" i="1"/>
  <c r="N146" i="1"/>
  <c r="AF140" i="1"/>
  <c r="N140" i="1"/>
  <c r="AF108" i="1"/>
  <c r="N108" i="1"/>
  <c r="AF153" i="1"/>
  <c r="AG153" i="1" s="1"/>
  <c r="N153" i="1"/>
  <c r="AF129" i="1"/>
  <c r="N129" i="1"/>
  <c r="AF125" i="1"/>
  <c r="N125" i="1"/>
  <c r="AF132" i="1"/>
  <c r="AG132" i="1" s="1"/>
  <c r="N132" i="1"/>
  <c r="AF160" i="1"/>
  <c r="N160" i="1"/>
  <c r="AF152" i="1"/>
  <c r="N152" i="1"/>
  <c r="AF144" i="1"/>
  <c r="AG144" i="1" s="1"/>
  <c r="N144" i="1"/>
  <c r="AF136" i="1"/>
  <c r="N136" i="1"/>
  <c r="AF128" i="1"/>
  <c r="AG128" i="1" s="1"/>
  <c r="N128" i="1"/>
  <c r="AF120" i="1"/>
  <c r="N120" i="1"/>
  <c r="AF112" i="1"/>
  <c r="AG112" i="1" s="1"/>
  <c r="N112" i="1"/>
  <c r="AF109" i="1"/>
  <c r="AG109" i="1" s="1"/>
  <c r="N109" i="1"/>
  <c r="AF116" i="1"/>
  <c r="AG116" i="1" s="1"/>
  <c r="N116" i="1"/>
  <c r="AF155" i="1"/>
  <c r="N155" i="1"/>
  <c r="AF167" i="1"/>
  <c r="AG167" i="1" s="1"/>
  <c r="N167" i="1"/>
  <c r="AF159" i="1"/>
  <c r="N159" i="1"/>
  <c r="AF143" i="1"/>
  <c r="AG143" i="1" s="1"/>
  <c r="N143" i="1"/>
  <c r="AF127" i="1"/>
  <c r="N127" i="1"/>
  <c r="AF119" i="1"/>
  <c r="AG119" i="1" s="1"/>
  <c r="N119" i="1"/>
  <c r="AF103" i="1"/>
  <c r="N103" i="1"/>
  <c r="AF124" i="1"/>
  <c r="AG124" i="1" s="1"/>
  <c r="N124" i="1"/>
  <c r="AF131" i="1"/>
  <c r="N131" i="1"/>
  <c r="AF166" i="1"/>
  <c r="AG166" i="1" s="1"/>
  <c r="N166" i="1"/>
  <c r="AF158" i="1"/>
  <c r="N158" i="1"/>
  <c r="AF150" i="1"/>
  <c r="AG150" i="1" s="1"/>
  <c r="N150" i="1"/>
  <c r="AF142" i="1"/>
  <c r="N142" i="1"/>
  <c r="AF134" i="1"/>
  <c r="AG134" i="1" s="1"/>
  <c r="N134" i="1"/>
  <c r="AF126" i="1"/>
  <c r="N126" i="1"/>
  <c r="AF118" i="1"/>
  <c r="AG118" i="1" s="1"/>
  <c r="N118" i="1"/>
  <c r="AF110" i="1"/>
  <c r="N110" i="1"/>
  <c r="AF102" i="1"/>
  <c r="AG102" i="1" s="1"/>
  <c r="N102" i="1"/>
  <c r="M137" i="1"/>
  <c r="AF137" i="1"/>
  <c r="M145" i="1"/>
  <c r="AF145" i="1"/>
  <c r="AG145" i="1" s="1"/>
  <c r="M113" i="1"/>
  <c r="AF113" i="1"/>
  <c r="R104" i="1"/>
  <c r="AF104" i="1"/>
  <c r="AG104" i="1" s="1"/>
  <c r="M121" i="1"/>
  <c r="AF121" i="1"/>
  <c r="AG121" i="1" s="1"/>
  <c r="T105" i="1"/>
  <c r="AF105" i="1"/>
  <c r="AG105" i="1" s="1"/>
  <c r="T151" i="1"/>
  <c r="AF151" i="1"/>
  <c r="L135" i="1"/>
  <c r="AF135" i="1"/>
  <c r="AG135" i="1" s="1"/>
  <c r="R111" i="1"/>
  <c r="AF111" i="1"/>
  <c r="L165" i="1"/>
  <c r="AF165" i="1"/>
  <c r="AG165" i="1" s="1"/>
  <c r="L157" i="1"/>
  <c r="AF157" i="1"/>
  <c r="L149" i="1"/>
  <c r="AF149" i="1"/>
  <c r="AG149" i="1" s="1"/>
  <c r="Q141" i="1"/>
  <c r="AF141" i="1"/>
  <c r="AG141" i="1" s="1"/>
  <c r="S117" i="1"/>
  <c r="AF117" i="1"/>
  <c r="AG117" i="1" s="1"/>
  <c r="Q101" i="1"/>
  <c r="AF101" i="1"/>
  <c r="M161" i="1"/>
  <c r="AF161" i="1"/>
  <c r="AG161" i="1" s="1"/>
  <c r="Q164" i="1"/>
  <c r="AF164" i="1"/>
  <c r="AG164" i="1" s="1"/>
  <c r="M156" i="1"/>
  <c r="AF156" i="1"/>
  <c r="AG156" i="1" s="1"/>
  <c r="Q163" i="1"/>
  <c r="AF163" i="1"/>
  <c r="M147" i="1"/>
  <c r="AF147" i="1"/>
  <c r="AG147" i="1" s="1"/>
  <c r="Q123" i="1"/>
  <c r="AF123" i="1"/>
  <c r="M115" i="1"/>
  <c r="AF115" i="1"/>
  <c r="AG115" i="1" s="1"/>
  <c r="Q107" i="1"/>
  <c r="AF107" i="1"/>
  <c r="M162" i="1"/>
  <c r="AF162" i="1"/>
  <c r="AG162" i="1" s="1"/>
  <c r="M154" i="1"/>
  <c r="AF154" i="1"/>
  <c r="S138" i="1"/>
  <c r="AF138" i="1"/>
  <c r="AG138" i="1" s="1"/>
  <c r="Q130" i="1"/>
  <c r="AF130" i="1"/>
  <c r="M122" i="1"/>
  <c r="AF122" i="1"/>
  <c r="AG122" i="1" s="1"/>
  <c r="AF114" i="1"/>
  <c r="AG114" i="1" s="1"/>
  <c r="Q106" i="1"/>
  <c r="AF106" i="1"/>
  <c r="AG106" i="1" s="1"/>
  <c r="T121" i="1"/>
  <c r="T113" i="1"/>
  <c r="S125" i="1"/>
  <c r="L103" i="1"/>
  <c r="Q157" i="1"/>
  <c r="M165" i="1"/>
  <c r="AG111" i="1"/>
  <c r="M149" i="1"/>
  <c r="T157" i="1"/>
  <c r="T149" i="1"/>
  <c r="M114" i="1"/>
  <c r="S146" i="1"/>
  <c r="R121" i="1"/>
  <c r="Q121" i="1"/>
  <c r="AG155" i="1"/>
  <c r="AG154" i="1"/>
  <c r="S114" i="1"/>
  <c r="M107" i="1"/>
  <c r="S137" i="1"/>
  <c r="S109" i="1"/>
  <c r="S165" i="1"/>
  <c r="L111" i="1"/>
  <c r="AG137" i="1"/>
  <c r="S157" i="1"/>
  <c r="Q165" i="1"/>
  <c r="L109" i="1"/>
  <c r="AG157" i="1"/>
  <c r="T161" i="1"/>
  <c r="S141" i="1"/>
  <c r="AG126" i="1"/>
  <c r="R118" i="1"/>
  <c r="T118" i="1"/>
  <c r="R102" i="1"/>
  <c r="T102" i="1"/>
  <c r="L102" i="1"/>
  <c r="T109" i="1"/>
  <c r="Q109" i="1"/>
  <c r="R109" i="1"/>
  <c r="T137" i="1"/>
  <c r="M109" i="1"/>
  <c r="M160" i="1"/>
  <c r="T160" i="1"/>
  <c r="Q144" i="1"/>
  <c r="M144" i="1"/>
  <c r="T144" i="1"/>
  <c r="L136" i="1"/>
  <c r="R136" i="1"/>
  <c r="S120" i="1"/>
  <c r="L120" i="1"/>
  <c r="T120" i="1"/>
  <c r="M128" i="1"/>
  <c r="S128" i="1"/>
  <c r="Q128" i="1"/>
  <c r="Q112" i="1"/>
  <c r="M112" i="1"/>
  <c r="T101" i="1"/>
  <c r="R101" i="1"/>
  <c r="L101" i="1"/>
  <c r="S101" i="1"/>
  <c r="M101" i="1"/>
  <c r="AG101" i="1"/>
  <c r="R135" i="1"/>
  <c r="L118" i="1"/>
  <c r="AG113" i="1"/>
  <c r="T167" i="1"/>
  <c r="L167" i="1"/>
  <c r="L159" i="1"/>
  <c r="AG159" i="1"/>
  <c r="T159" i="1"/>
  <c r="L143" i="1"/>
  <c r="R143" i="1"/>
  <c r="T143" i="1"/>
  <c r="AG127" i="1"/>
  <c r="T127" i="1"/>
  <c r="T104" i="1"/>
  <c r="S139" i="1"/>
  <c r="R141" i="1"/>
  <c r="S112" i="1"/>
  <c r="Q120" i="1"/>
  <c r="L112" i="1"/>
  <c r="S133" i="1"/>
  <c r="AG120" i="1"/>
  <c r="R165" i="1"/>
  <c r="R120" i="1"/>
  <c r="Q155" i="1"/>
  <c r="M141" i="1"/>
  <c r="L160" i="1"/>
  <c r="AG163" i="1"/>
  <c r="T112" i="1"/>
  <c r="S149" i="1"/>
  <c r="S121" i="1"/>
  <c r="R157" i="1"/>
  <c r="R112" i="1"/>
  <c r="Q149" i="1"/>
  <c r="M120" i="1"/>
  <c r="L141" i="1"/>
  <c r="T165" i="1"/>
  <c r="T141" i="1"/>
  <c r="T111" i="1"/>
  <c r="R149" i="1"/>
  <c r="L121" i="1"/>
  <c r="S115" i="1"/>
  <c r="L116" i="1"/>
  <c r="S116" i="1"/>
  <c r="T116" i="1"/>
  <c r="M153" i="1"/>
  <c r="S153" i="1"/>
  <c r="T153" i="1"/>
  <c r="L153" i="1"/>
  <c r="R153" i="1"/>
  <c r="Q153" i="1"/>
  <c r="T117" i="1"/>
  <c r="T103" i="1"/>
  <c r="S130" i="1"/>
  <c r="R164" i="1"/>
  <c r="Q122" i="1"/>
  <c r="M117" i="1"/>
  <c r="L164" i="1"/>
  <c r="S144" i="1"/>
  <c r="R133" i="1"/>
  <c r="Q146" i="1"/>
  <c r="L117" i="1"/>
  <c r="AG133" i="1"/>
  <c r="T133" i="1"/>
  <c r="S122" i="1"/>
  <c r="R151" i="1"/>
  <c r="Q117" i="1"/>
  <c r="M138" i="1"/>
  <c r="AG146" i="1"/>
  <c r="S162" i="1"/>
  <c r="S106" i="1"/>
  <c r="Q162" i="1"/>
  <c r="Q138" i="1"/>
  <c r="Q114" i="1"/>
  <c r="M133" i="1"/>
  <c r="AG151" i="1"/>
  <c r="AG130" i="1"/>
  <c r="S105" i="1"/>
  <c r="R144" i="1"/>
  <c r="R117" i="1"/>
  <c r="Q133" i="1"/>
  <c r="M130" i="1"/>
  <c r="M106" i="1"/>
  <c r="L133" i="1"/>
  <c r="S154" i="1"/>
  <c r="Q156" i="1"/>
  <c r="L128" i="1"/>
  <c r="AG131" i="1"/>
  <c r="L166" i="1"/>
  <c r="R166" i="1"/>
  <c r="T166" i="1"/>
  <c r="T158" i="1"/>
  <c r="L158" i="1"/>
  <c r="R158" i="1"/>
  <c r="AG158" i="1"/>
  <c r="R150" i="1"/>
  <c r="T150" i="1"/>
  <c r="L142" i="1"/>
  <c r="T142" i="1"/>
  <c r="R142" i="1"/>
  <c r="AG142" i="1"/>
  <c r="T134" i="1"/>
  <c r="R134" i="1"/>
  <c r="L134" i="1"/>
  <c r="T110" i="1"/>
  <c r="L110" i="1"/>
  <c r="AG110" i="1"/>
  <c r="R110" i="1"/>
  <c r="Q148" i="1"/>
  <c r="T148" i="1"/>
  <c r="AG148" i="1"/>
  <c r="R148" i="1"/>
  <c r="S148" i="1"/>
  <c r="L148" i="1"/>
  <c r="M148" i="1"/>
  <c r="M140" i="1"/>
  <c r="L140" i="1"/>
  <c r="Q140" i="1"/>
  <c r="R140" i="1"/>
  <c r="S140" i="1"/>
  <c r="AG140" i="1"/>
  <c r="T140" i="1"/>
  <c r="R132" i="1"/>
  <c r="L132" i="1"/>
  <c r="Q132" i="1"/>
  <c r="T132" i="1"/>
  <c r="M132" i="1"/>
  <c r="S132" i="1"/>
  <c r="L124" i="1"/>
  <c r="Q124" i="1"/>
  <c r="T124" i="1"/>
  <c r="S124" i="1"/>
  <c r="R124" i="1"/>
  <c r="M124" i="1"/>
  <c r="M108" i="1"/>
  <c r="R108" i="1"/>
  <c r="Q108" i="1"/>
  <c r="S108" i="1"/>
  <c r="T108" i="1"/>
  <c r="L108" i="1"/>
  <c r="AG108" i="1"/>
  <c r="S100" i="1"/>
  <c r="T100" i="1"/>
  <c r="R100" i="1"/>
  <c r="Q100" i="1"/>
  <c r="M100" i="1"/>
  <c r="L100" i="1"/>
  <c r="AG125" i="1"/>
  <c r="T156" i="1"/>
  <c r="S155" i="1"/>
  <c r="R167" i="1"/>
  <c r="R128" i="1"/>
  <c r="R116" i="1"/>
  <c r="R103" i="1"/>
  <c r="Q161" i="1"/>
  <c r="Q147" i="1"/>
  <c r="M155" i="1"/>
  <c r="M139" i="1"/>
  <c r="M125" i="1"/>
  <c r="L151" i="1"/>
  <c r="Q104" i="1"/>
  <c r="AG107" i="1"/>
  <c r="S164" i="1"/>
  <c r="S131" i="1"/>
  <c r="R126" i="1"/>
  <c r="R113" i="1"/>
  <c r="Q160" i="1"/>
  <c r="L104" i="1"/>
  <c r="AG123" i="1"/>
  <c r="T164" i="1"/>
  <c r="T128" i="1"/>
  <c r="S163" i="1"/>
  <c r="S107" i="1"/>
  <c r="R125" i="1"/>
  <c r="Q145" i="1"/>
  <c r="Q131" i="1"/>
  <c r="M136" i="1"/>
  <c r="M123" i="1"/>
  <c r="L144" i="1"/>
  <c r="T126" i="1"/>
  <c r="Q116" i="1"/>
  <c r="M164" i="1"/>
  <c r="L126" i="1"/>
  <c r="AG103" i="1"/>
  <c r="T136" i="1"/>
  <c r="T125" i="1"/>
  <c r="S160" i="1"/>
  <c r="S147" i="1"/>
  <c r="S104" i="1"/>
  <c r="R145" i="1"/>
  <c r="Q139" i="1"/>
  <c r="Q125" i="1"/>
  <c r="Q115" i="1"/>
  <c r="M163" i="1"/>
  <c r="M131" i="1"/>
  <c r="L125" i="1"/>
  <c r="AG136" i="1"/>
  <c r="T145" i="1"/>
  <c r="T135" i="1"/>
  <c r="S136" i="1"/>
  <c r="S123" i="1"/>
  <c r="S113" i="1"/>
  <c r="M116" i="1"/>
  <c r="M104" i="1"/>
  <c r="L156" i="1"/>
  <c r="S161" i="1"/>
  <c r="R161" i="1"/>
  <c r="AG160" i="1"/>
  <c r="S156" i="1"/>
  <c r="S145" i="1"/>
  <c r="R156" i="1"/>
  <c r="Q136" i="1"/>
  <c r="Q113" i="1"/>
  <c r="T152" i="1"/>
  <c r="L152" i="1"/>
  <c r="R152" i="1"/>
  <c r="M152" i="1"/>
  <c r="S152" i="1"/>
  <c r="M129" i="1"/>
  <c r="T129" i="1"/>
  <c r="L129" i="1"/>
  <c r="AD129" i="1" s="1"/>
  <c r="R129" i="1"/>
  <c r="S129" i="1"/>
  <c r="Q129" i="1"/>
  <c r="AG129" i="1"/>
  <c r="M119" i="1"/>
  <c r="Q119" i="1"/>
  <c r="S119" i="1"/>
  <c r="T119" i="1"/>
  <c r="L119" i="1"/>
  <c r="AD119" i="1" s="1"/>
  <c r="R119" i="1"/>
  <c r="AG152" i="1"/>
  <c r="Q152" i="1"/>
  <c r="L145" i="1"/>
  <c r="L113" i="1"/>
  <c r="AD113" i="1" s="1"/>
  <c r="M167" i="1"/>
  <c r="Q167" i="1"/>
  <c r="S167" i="1"/>
  <c r="M151" i="1"/>
  <c r="Q151" i="1"/>
  <c r="S151" i="1"/>
  <c r="M118" i="1"/>
  <c r="Q118" i="1"/>
  <c r="S118" i="1"/>
  <c r="M166" i="1"/>
  <c r="Q166" i="1"/>
  <c r="S166" i="1"/>
  <c r="M150" i="1"/>
  <c r="Q150" i="1"/>
  <c r="S150" i="1"/>
  <c r="M127" i="1"/>
  <c r="Q127" i="1"/>
  <c r="S127" i="1"/>
  <c r="M105" i="1"/>
  <c r="Q105" i="1"/>
  <c r="Q137" i="1"/>
  <c r="M126" i="1"/>
  <c r="Q126" i="1"/>
  <c r="S126" i="1"/>
  <c r="M135" i="1"/>
  <c r="Q135" i="1"/>
  <c r="S135" i="1"/>
  <c r="M103" i="1"/>
  <c r="Q103" i="1"/>
  <c r="S103" i="1"/>
  <c r="L163" i="1"/>
  <c r="AD163" i="1" s="1"/>
  <c r="R163" i="1"/>
  <c r="T163" i="1"/>
  <c r="L155" i="1"/>
  <c r="AD155" i="1" s="1"/>
  <c r="R155" i="1"/>
  <c r="T155" i="1"/>
  <c r="L147" i="1"/>
  <c r="AD147" i="1" s="1"/>
  <c r="R147" i="1"/>
  <c r="T147" i="1"/>
  <c r="L139" i="1"/>
  <c r="R139" i="1"/>
  <c r="T139" i="1"/>
  <c r="L131" i="1"/>
  <c r="AD131" i="1" s="1"/>
  <c r="R131" i="1"/>
  <c r="T131" i="1"/>
  <c r="L123" i="1"/>
  <c r="R123" i="1"/>
  <c r="T123" i="1"/>
  <c r="L115" i="1"/>
  <c r="R115" i="1"/>
  <c r="T115" i="1"/>
  <c r="L107" i="1"/>
  <c r="AD107" i="1" s="1"/>
  <c r="R107" i="1"/>
  <c r="T107" i="1"/>
  <c r="M159" i="1"/>
  <c r="Q159" i="1"/>
  <c r="S159" i="1"/>
  <c r="M134" i="1"/>
  <c r="Q134" i="1"/>
  <c r="S134" i="1"/>
  <c r="M102" i="1"/>
  <c r="Q102" i="1"/>
  <c r="S102" i="1"/>
  <c r="L162" i="1"/>
  <c r="R162" i="1"/>
  <c r="T162" i="1"/>
  <c r="L154" i="1"/>
  <c r="AD154" i="1" s="1"/>
  <c r="R154" i="1"/>
  <c r="T154" i="1"/>
  <c r="L146" i="1"/>
  <c r="R146" i="1"/>
  <c r="T146" i="1"/>
  <c r="L138" i="1"/>
  <c r="R138" i="1"/>
  <c r="T138" i="1"/>
  <c r="L130" i="1"/>
  <c r="R130" i="1"/>
  <c r="T130" i="1"/>
  <c r="L122" i="1"/>
  <c r="R122" i="1"/>
  <c r="T122" i="1"/>
  <c r="L114" i="1"/>
  <c r="AD114" i="1" s="1"/>
  <c r="R114" i="1"/>
  <c r="T114" i="1"/>
  <c r="L106" i="1"/>
  <c r="R106" i="1"/>
  <c r="T106" i="1"/>
  <c r="R160" i="1"/>
  <c r="Q154" i="1"/>
  <c r="M158" i="1"/>
  <c r="Q158" i="1"/>
  <c r="S158" i="1"/>
  <c r="M143" i="1"/>
  <c r="Q143" i="1"/>
  <c r="S143" i="1"/>
  <c r="M111" i="1"/>
  <c r="Q111" i="1"/>
  <c r="S111" i="1"/>
  <c r="R159" i="1"/>
  <c r="R137" i="1"/>
  <c r="R127" i="1"/>
  <c r="R105" i="1"/>
  <c r="M157" i="1"/>
  <c r="M146" i="1"/>
  <c r="L161" i="1"/>
  <c r="AD161" i="1" s="1"/>
  <c r="L150" i="1"/>
  <c r="L137" i="1"/>
  <c r="AD137" i="1" s="1"/>
  <c r="L127" i="1"/>
  <c r="AD127" i="1" s="1"/>
  <c r="L105" i="1"/>
  <c r="AD105" i="1" s="1"/>
  <c r="M142" i="1"/>
  <c r="Q142" i="1"/>
  <c r="S142" i="1"/>
  <c r="M110" i="1"/>
  <c r="Q110" i="1"/>
  <c r="S110" i="1"/>
  <c r="AD106" i="1" l="1"/>
  <c r="AD162" i="1"/>
  <c r="AD122" i="1"/>
  <c r="AD108" i="1"/>
  <c r="AD130" i="1"/>
  <c r="AD141" i="1"/>
  <c r="AD112" i="1"/>
  <c r="AD128" i="1"/>
  <c r="AE128" i="1" s="1"/>
  <c r="AD150" i="1"/>
  <c r="AE150" i="1" s="1"/>
  <c r="AD115" i="1"/>
  <c r="AE115" i="1" s="1"/>
  <c r="AD156" i="1"/>
  <c r="AD125" i="1"/>
  <c r="AD109" i="1"/>
  <c r="AE109" i="1" s="1"/>
  <c r="AD132" i="1"/>
  <c r="AE132" i="1" s="1"/>
  <c r="AD138" i="1"/>
  <c r="AE138" i="1" s="1"/>
  <c r="AD139" i="1"/>
  <c r="AE139" i="1" s="1"/>
  <c r="AD124" i="1"/>
  <c r="AD145" i="1"/>
  <c r="AE145" i="1" s="1"/>
  <c r="AD121" i="1"/>
  <c r="AE121" i="1" s="1"/>
  <c r="AD160" i="1"/>
  <c r="AD126" i="1"/>
  <c r="AE126" i="1" s="1"/>
  <c r="AD148" i="1"/>
  <c r="AE148" i="1" s="1"/>
  <c r="AD123" i="1"/>
  <c r="AE123" i="1" s="1"/>
  <c r="AD144" i="1"/>
  <c r="AE144" i="1" s="1"/>
  <c r="AD117" i="1"/>
  <c r="AE117" i="1" s="1"/>
  <c r="AD134" i="1"/>
  <c r="AD166" i="1"/>
  <c r="AD136" i="1"/>
  <c r="AD100" i="1"/>
  <c r="AE100" i="1" s="1"/>
  <c r="AD111" i="1"/>
  <c r="AE111" i="1" s="1"/>
  <c r="AD165" i="1"/>
  <c r="AE165" i="1" s="1"/>
  <c r="AD152" i="1"/>
  <c r="AE152" i="1" s="1"/>
  <c r="AD104" i="1"/>
  <c r="AE104" i="1" s="1"/>
  <c r="AD140" i="1"/>
  <c r="AE140" i="1" s="1"/>
  <c r="AD159" i="1"/>
  <c r="AE159" i="1" s="1"/>
  <c r="AD151" i="1"/>
  <c r="AD158" i="1"/>
  <c r="AD164" i="1"/>
  <c r="AE164" i="1" s="1"/>
  <c r="AD167" i="1"/>
  <c r="AD101" i="1"/>
  <c r="AD102" i="1"/>
  <c r="AE102" i="1" s="1"/>
  <c r="AD116" i="1"/>
  <c r="AD110" i="1"/>
  <c r="AE110" i="1" s="1"/>
  <c r="AD120" i="1"/>
  <c r="AD103" i="1"/>
  <c r="AE103" i="1" s="1"/>
  <c r="AD149" i="1"/>
  <c r="AE149" i="1" s="1"/>
  <c r="AD135" i="1"/>
  <c r="AE135" i="1" s="1"/>
  <c r="AD142" i="1"/>
  <c r="AE142" i="1" s="1"/>
  <c r="AD153" i="1"/>
  <c r="AE153" i="1" s="1"/>
  <c r="AD118" i="1"/>
  <c r="AE118" i="1" s="1"/>
  <c r="AD146" i="1"/>
  <c r="AE146" i="1" s="1"/>
  <c r="AD133" i="1"/>
  <c r="AD143" i="1"/>
  <c r="AE143" i="1" s="1"/>
  <c r="AD157" i="1"/>
  <c r="AE157" i="1" s="1"/>
  <c r="AE167" i="1"/>
  <c r="AE101" i="1"/>
  <c r="AE105" i="1"/>
  <c r="AE151" i="1"/>
  <c r="AE158" i="1"/>
  <c r="AE136" i="1"/>
  <c r="AE141" i="1"/>
  <c r="AE166" i="1"/>
  <c r="AE120" i="1"/>
  <c r="AE127" i="1"/>
  <c r="AE119" i="1"/>
  <c r="AB121" i="1"/>
  <c r="AC121" i="1" s="1"/>
  <c r="AE107" i="1"/>
  <c r="AB113" i="1"/>
  <c r="AC113" i="1" s="1"/>
  <c r="AB116" i="1"/>
  <c r="AC116" i="1" s="1"/>
  <c r="AE125" i="1"/>
  <c r="AB106" i="1"/>
  <c r="AC106" i="1" s="1"/>
  <c r="AB157" i="1"/>
  <c r="AC157" i="1" s="1"/>
  <c r="AE160" i="1"/>
  <c r="AB120" i="1"/>
  <c r="AC120" i="1" s="1"/>
  <c r="AB154" i="1"/>
  <c r="AC154" i="1" s="1"/>
  <c r="AB130" i="1"/>
  <c r="AC130" i="1" s="1"/>
  <c r="AB107" i="1"/>
  <c r="AC107" i="1" s="1"/>
  <c r="AB123" i="1"/>
  <c r="AC123" i="1" s="1"/>
  <c r="AB141" i="1"/>
  <c r="AC141" i="1" s="1"/>
  <c r="AE134" i="1"/>
  <c r="AB164" i="1"/>
  <c r="AC164" i="1" s="1"/>
  <c r="AB165" i="1"/>
  <c r="AC165" i="1" s="1"/>
  <c r="AB128" i="1"/>
  <c r="AC128" i="1" s="1"/>
  <c r="AB163" i="1"/>
  <c r="AC163" i="1" s="1"/>
  <c r="AE129" i="1"/>
  <c r="AE124" i="1"/>
  <c r="AE116" i="1"/>
  <c r="AB149" i="1"/>
  <c r="AC149" i="1" s="1"/>
  <c r="AB100" i="1"/>
  <c r="AC100" i="1" s="1"/>
  <c r="AE108" i="1"/>
  <c r="AB101" i="1"/>
  <c r="AC101" i="1" s="1"/>
  <c r="AB142" i="1"/>
  <c r="AC142" i="1" s="1"/>
  <c r="AB166" i="1"/>
  <c r="AC166" i="1" s="1"/>
  <c r="AE154" i="1"/>
  <c r="AE147" i="1"/>
  <c r="AB111" i="1"/>
  <c r="AC111" i="1" s="1"/>
  <c r="AB158" i="1"/>
  <c r="AC158" i="1" s="1"/>
  <c r="AB136" i="1"/>
  <c r="AC136" i="1" s="1"/>
  <c r="AB160" i="1"/>
  <c r="AC160" i="1" s="1"/>
  <c r="AB133" i="1"/>
  <c r="AC133" i="1" s="1"/>
  <c r="AB127" i="1"/>
  <c r="AC127" i="1" s="1"/>
  <c r="AB151" i="1"/>
  <c r="AC151" i="1" s="1"/>
  <c r="AB140" i="1"/>
  <c r="AC140" i="1" s="1"/>
  <c r="AB114" i="1"/>
  <c r="AC114" i="1" s="1"/>
  <c r="AB109" i="1"/>
  <c r="AC109" i="1" s="1"/>
  <c r="AB134" i="1"/>
  <c r="AC134" i="1" s="1"/>
  <c r="AB103" i="1"/>
  <c r="AC103" i="1" s="1"/>
  <c r="AB126" i="1"/>
  <c r="AC126" i="1" s="1"/>
  <c r="AB129" i="1"/>
  <c r="AC129" i="1" s="1"/>
  <c r="AE156" i="1"/>
  <c r="AB147" i="1"/>
  <c r="AC147" i="1" s="1"/>
  <c r="AB108" i="1"/>
  <c r="AC108" i="1" s="1"/>
  <c r="AB138" i="1"/>
  <c r="AC138" i="1" s="1"/>
  <c r="AE112" i="1"/>
  <c r="AE122" i="1"/>
  <c r="AB145" i="1"/>
  <c r="AC145" i="1" s="1"/>
  <c r="AE114" i="1"/>
  <c r="AE162" i="1"/>
  <c r="AE155" i="1"/>
  <c r="AB161" i="1"/>
  <c r="AC161" i="1" s="1"/>
  <c r="AB162" i="1"/>
  <c r="AC162" i="1" s="1"/>
  <c r="AB146" i="1"/>
  <c r="AC146" i="1" s="1"/>
  <c r="AB144" i="1"/>
  <c r="AC144" i="1" s="1"/>
  <c r="AE113" i="1"/>
  <c r="AB143" i="1"/>
  <c r="AC143" i="1" s="1"/>
  <c r="AB137" i="1"/>
  <c r="AC137" i="1" s="1"/>
  <c r="AB152" i="1"/>
  <c r="AC152" i="1" s="1"/>
  <c r="AB115" i="1"/>
  <c r="AC115" i="1" s="1"/>
  <c r="AB104" i="1"/>
  <c r="AC104" i="1" s="1"/>
  <c r="AB132" i="1"/>
  <c r="AC132" i="1" s="1"/>
  <c r="AB153" i="1"/>
  <c r="AC153" i="1" s="1"/>
  <c r="AB155" i="1"/>
  <c r="AC155" i="1" s="1"/>
  <c r="AE106" i="1"/>
  <c r="AB105" i="1"/>
  <c r="AC105" i="1" s="1"/>
  <c r="AB150" i="1"/>
  <c r="AC150" i="1" s="1"/>
  <c r="AB118" i="1"/>
  <c r="AC118" i="1" s="1"/>
  <c r="AB167" i="1"/>
  <c r="AC167" i="1" s="1"/>
  <c r="AB119" i="1"/>
  <c r="AC119" i="1" s="1"/>
  <c r="AB125" i="1"/>
  <c r="AC125" i="1" s="1"/>
  <c r="AB124" i="1"/>
  <c r="AC124" i="1" s="1"/>
  <c r="AB148" i="1"/>
  <c r="AC148" i="1" s="1"/>
  <c r="AB156" i="1"/>
  <c r="AC156" i="1" s="1"/>
  <c r="AE133" i="1"/>
  <c r="AB122" i="1"/>
  <c r="AC122" i="1" s="1"/>
  <c r="AB112" i="1"/>
  <c r="AC112" i="1" s="1"/>
  <c r="AE161" i="1"/>
  <c r="AB110" i="1"/>
  <c r="AC110" i="1" s="1"/>
  <c r="AE137" i="1"/>
  <c r="AB102" i="1"/>
  <c r="AC102" i="1" s="1"/>
  <c r="AB159" i="1"/>
  <c r="AC159" i="1" s="1"/>
  <c r="AB135" i="1"/>
  <c r="AC135" i="1" s="1"/>
  <c r="AB139" i="1"/>
  <c r="AC139" i="1" s="1"/>
  <c r="AB131" i="1"/>
  <c r="AC131" i="1" s="1"/>
  <c r="AB117" i="1"/>
  <c r="AC117" i="1" s="1"/>
  <c r="AE130" i="1"/>
  <c r="AE131" i="1"/>
  <c r="AE163" i="1"/>
  <c r="Z3" i="1"/>
  <c r="AA4" i="1"/>
  <c r="AA5" i="1"/>
  <c r="AA3" i="1" l="1"/>
  <c r="E3" i="1" l="1"/>
  <c r="F3" i="1" s="1"/>
  <c r="N3" i="1" s="1"/>
  <c r="E4" i="1"/>
  <c r="F4" i="1" s="1"/>
  <c r="E5" i="1"/>
  <c r="F5" i="1" s="1"/>
  <c r="E6" i="1"/>
  <c r="F6" i="1" s="1"/>
  <c r="N6" i="1" s="1"/>
  <c r="E7" i="1"/>
  <c r="F7" i="1" s="1"/>
  <c r="E8" i="1"/>
  <c r="F8" i="1" s="1"/>
  <c r="E9" i="1"/>
  <c r="F9" i="1" s="1"/>
  <c r="E10" i="1"/>
  <c r="F10" i="1" s="1"/>
  <c r="E11" i="1"/>
  <c r="F11" i="1" s="1"/>
  <c r="N11" i="1" s="1"/>
  <c r="E12" i="1"/>
  <c r="F12" i="1" s="1"/>
  <c r="E13" i="1"/>
  <c r="F13" i="1" s="1"/>
  <c r="N13" i="1" s="1"/>
  <c r="E14" i="1"/>
  <c r="F14" i="1" s="1"/>
  <c r="N14" i="1" s="1"/>
  <c r="E15" i="1"/>
  <c r="F15" i="1" s="1"/>
  <c r="E16" i="1"/>
  <c r="F16" i="1" s="1"/>
  <c r="E17" i="1"/>
  <c r="F17" i="1" s="1"/>
  <c r="E18" i="1"/>
  <c r="F18" i="1" s="1"/>
  <c r="E19" i="1"/>
  <c r="F19" i="1" s="1"/>
  <c r="E20" i="1"/>
  <c r="F20" i="1" s="1"/>
  <c r="E21" i="1"/>
  <c r="F21" i="1" s="1"/>
  <c r="E22" i="1"/>
  <c r="F22" i="1" s="1"/>
  <c r="E23" i="1"/>
  <c r="F23" i="1" s="1"/>
  <c r="E24" i="1"/>
  <c r="F24" i="1" s="1"/>
  <c r="N24" i="1" s="1"/>
  <c r="E25" i="1"/>
  <c r="F25" i="1" s="1"/>
  <c r="E26" i="1"/>
  <c r="F26" i="1" s="1"/>
  <c r="E27" i="1"/>
  <c r="F27" i="1" s="1"/>
  <c r="E28" i="1"/>
  <c r="F28" i="1" s="1"/>
  <c r="E29" i="1"/>
  <c r="F29" i="1" s="1"/>
  <c r="E30" i="1"/>
  <c r="F30" i="1" s="1"/>
  <c r="E31" i="1"/>
  <c r="F31" i="1" s="1"/>
  <c r="N31" i="1" s="1"/>
  <c r="E32" i="1"/>
  <c r="F32" i="1" s="1"/>
  <c r="N32" i="1" s="1"/>
  <c r="E33" i="1"/>
  <c r="F33" i="1" s="1"/>
  <c r="E34" i="1"/>
  <c r="F34" i="1" s="1"/>
  <c r="E35" i="1"/>
  <c r="F35" i="1" s="1"/>
  <c r="N35" i="1" s="1"/>
  <c r="E36" i="1"/>
  <c r="F36" i="1" s="1"/>
  <c r="E37" i="1"/>
  <c r="F37" i="1" s="1"/>
  <c r="E38" i="1"/>
  <c r="F38" i="1" s="1"/>
  <c r="E39" i="1"/>
  <c r="F39" i="1" s="1"/>
  <c r="E40" i="1"/>
  <c r="F40" i="1" s="1"/>
  <c r="E41" i="1"/>
  <c r="F41" i="1" s="1"/>
  <c r="E42" i="1"/>
  <c r="F42" i="1" s="1"/>
  <c r="E43" i="1"/>
  <c r="F43" i="1" s="1"/>
  <c r="N43" i="1" s="1"/>
  <c r="E44" i="1"/>
  <c r="F44" i="1" s="1"/>
  <c r="E45" i="1"/>
  <c r="F45" i="1" s="1"/>
  <c r="E46" i="1"/>
  <c r="F46" i="1" s="1"/>
  <c r="N46" i="1" s="1"/>
  <c r="E47" i="1"/>
  <c r="F47" i="1" s="1"/>
  <c r="E48" i="1"/>
  <c r="F48" i="1" s="1"/>
  <c r="E49" i="1"/>
  <c r="F49" i="1" s="1"/>
  <c r="E50" i="1"/>
  <c r="F50" i="1" s="1"/>
  <c r="E51" i="1"/>
  <c r="F51" i="1" s="1"/>
  <c r="N51" i="1" s="1"/>
  <c r="E52" i="1"/>
  <c r="F52" i="1" s="1"/>
  <c r="E53" i="1"/>
  <c r="F53" i="1" s="1"/>
  <c r="E54" i="1"/>
  <c r="F54" i="1" s="1"/>
  <c r="N54" i="1" s="1"/>
  <c r="E55" i="1"/>
  <c r="F55" i="1" s="1"/>
  <c r="E56" i="1"/>
  <c r="F56" i="1" s="1"/>
  <c r="E57" i="1"/>
  <c r="F57" i="1" s="1"/>
  <c r="E58" i="1"/>
  <c r="F58" i="1" s="1"/>
  <c r="E59" i="1"/>
  <c r="F59" i="1" s="1"/>
  <c r="N59" i="1" s="1"/>
  <c r="E60" i="1"/>
  <c r="F60" i="1" s="1"/>
  <c r="E61" i="1"/>
  <c r="F61" i="1" s="1"/>
  <c r="E62" i="1"/>
  <c r="F62" i="1" s="1"/>
  <c r="E63" i="1"/>
  <c r="F63" i="1" s="1"/>
  <c r="E64" i="1"/>
  <c r="F64" i="1" s="1"/>
  <c r="E65" i="1"/>
  <c r="F65" i="1" s="1"/>
  <c r="E66" i="1"/>
  <c r="F66" i="1" s="1"/>
  <c r="E67" i="1"/>
  <c r="F67" i="1" s="1"/>
  <c r="N67" i="1" s="1"/>
  <c r="E68" i="1"/>
  <c r="F68" i="1" s="1"/>
  <c r="E69" i="1"/>
  <c r="F69" i="1" s="1"/>
  <c r="E70" i="1"/>
  <c r="F70" i="1" s="1"/>
  <c r="E71" i="1"/>
  <c r="F71" i="1" s="1"/>
  <c r="E72" i="1"/>
  <c r="F72" i="1" s="1"/>
  <c r="E73" i="1"/>
  <c r="F73" i="1" s="1"/>
  <c r="E74" i="1"/>
  <c r="F74" i="1" s="1"/>
  <c r="E75" i="1"/>
  <c r="F75" i="1" s="1"/>
  <c r="N75" i="1" s="1"/>
  <c r="E76" i="1"/>
  <c r="F76" i="1" s="1"/>
  <c r="E77" i="1"/>
  <c r="F77" i="1" s="1"/>
  <c r="N77" i="1" s="1"/>
  <c r="E78" i="1"/>
  <c r="F78" i="1" s="1"/>
  <c r="E79" i="1"/>
  <c r="F79" i="1" s="1"/>
  <c r="E80" i="1"/>
  <c r="F80" i="1" s="1"/>
  <c r="E81" i="1"/>
  <c r="F81" i="1" s="1"/>
  <c r="E82" i="1"/>
  <c r="F82" i="1" s="1"/>
  <c r="E83" i="1"/>
  <c r="F83" i="1" s="1"/>
  <c r="N83" i="1" s="1"/>
  <c r="E84" i="1"/>
  <c r="F84" i="1" s="1"/>
  <c r="E85" i="1"/>
  <c r="F85" i="1" s="1"/>
  <c r="N85" i="1" s="1"/>
  <c r="E86" i="1"/>
  <c r="F86" i="1" s="1"/>
  <c r="N86" i="1" s="1"/>
  <c r="E87" i="1"/>
  <c r="F87" i="1" s="1"/>
  <c r="E88" i="1"/>
  <c r="F88" i="1" s="1"/>
  <c r="E89" i="1"/>
  <c r="F89" i="1" s="1"/>
  <c r="E90" i="1"/>
  <c r="F90" i="1" s="1"/>
  <c r="E91" i="1"/>
  <c r="F91" i="1" s="1"/>
  <c r="N91" i="1" s="1"/>
  <c r="E92" i="1"/>
  <c r="F92" i="1" s="1"/>
  <c r="N92" i="1" s="1"/>
  <c r="E93" i="1"/>
  <c r="F93" i="1" s="1"/>
  <c r="E94" i="1"/>
  <c r="F94" i="1" s="1"/>
  <c r="E95" i="1"/>
  <c r="F95" i="1" s="1"/>
  <c r="E96" i="1"/>
  <c r="F96" i="1" s="1"/>
  <c r="E97" i="1"/>
  <c r="F97" i="1" s="1"/>
  <c r="E98" i="1"/>
  <c r="F98" i="1" s="1"/>
  <c r="E99" i="1"/>
  <c r="F99" i="1" s="1"/>
  <c r="N99" i="1" s="1"/>
  <c r="M27" i="1"/>
  <c r="M31" i="1"/>
  <c r="T5" i="1"/>
  <c r="T11" i="1"/>
  <c r="R19" i="1"/>
  <c r="Q27" i="1"/>
  <c r="R27" i="1"/>
  <c r="S27" i="1"/>
  <c r="T27" i="1"/>
  <c r="Q35" i="1"/>
  <c r="R35" i="1"/>
  <c r="S35" i="1"/>
  <c r="T35" i="1"/>
  <c r="T43" i="1"/>
  <c r="Q45"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3" i="1"/>
  <c r="B1" i="1"/>
  <c r="Q6" i="1" l="1"/>
  <c r="AF98" i="1"/>
  <c r="N98" i="1"/>
  <c r="AF90" i="1"/>
  <c r="N90" i="1"/>
  <c r="AF82" i="1"/>
  <c r="N82" i="1"/>
  <c r="AF74" i="1"/>
  <c r="AG74" i="1" s="1"/>
  <c r="N74" i="1"/>
  <c r="AF66" i="1"/>
  <c r="N66" i="1"/>
  <c r="AF58" i="1"/>
  <c r="N58" i="1"/>
  <c r="AF50" i="1"/>
  <c r="AG50" i="1" s="1"/>
  <c r="N50" i="1"/>
  <c r="AF42" i="1"/>
  <c r="AG42" i="1" s="1"/>
  <c r="N42" i="1"/>
  <c r="AF34" i="1"/>
  <c r="N34" i="1"/>
  <c r="AF26" i="1"/>
  <c r="AG26" i="1" s="1"/>
  <c r="N26" i="1"/>
  <c r="AF18" i="1"/>
  <c r="AG18" i="1" s="1"/>
  <c r="N18" i="1"/>
  <c r="AF10" i="1"/>
  <c r="AG10" i="1" s="1"/>
  <c r="N10" i="1"/>
  <c r="AF97" i="1"/>
  <c r="N97" i="1"/>
  <c r="AF89" i="1"/>
  <c r="N89" i="1"/>
  <c r="AF81" i="1"/>
  <c r="N81" i="1"/>
  <c r="AF73" i="1"/>
  <c r="AG73" i="1" s="1"/>
  <c r="N73" i="1"/>
  <c r="AF65" i="1"/>
  <c r="N65" i="1"/>
  <c r="AF57" i="1"/>
  <c r="N57" i="1"/>
  <c r="AF49" i="1"/>
  <c r="AG49" i="1" s="1"/>
  <c r="N49" i="1"/>
  <c r="AF41" i="1"/>
  <c r="AG41" i="1" s="1"/>
  <c r="N41" i="1"/>
  <c r="AF33" i="1"/>
  <c r="N33" i="1"/>
  <c r="AF25" i="1"/>
  <c r="N25" i="1"/>
  <c r="AF17" i="1"/>
  <c r="AG17" i="1" s="1"/>
  <c r="N17" i="1"/>
  <c r="AF9" i="1"/>
  <c r="AG9" i="1" s="1"/>
  <c r="N9" i="1"/>
  <c r="AF96" i="1"/>
  <c r="N96" i="1"/>
  <c r="AF88" i="1"/>
  <c r="N88" i="1"/>
  <c r="AF80" i="1"/>
  <c r="N80" i="1"/>
  <c r="AF72" i="1"/>
  <c r="AG72" i="1" s="1"/>
  <c r="N72" i="1"/>
  <c r="AF64" i="1"/>
  <c r="N64" i="1"/>
  <c r="AF56" i="1"/>
  <c r="N56" i="1"/>
  <c r="AF48" i="1"/>
  <c r="N48" i="1"/>
  <c r="AF40" i="1"/>
  <c r="AG40" i="1" s="1"/>
  <c r="N40" i="1"/>
  <c r="AF16" i="1"/>
  <c r="N16" i="1"/>
  <c r="AF8" i="1"/>
  <c r="N8" i="1"/>
  <c r="AF95" i="1"/>
  <c r="AG95" i="1" s="1"/>
  <c r="N95" i="1"/>
  <c r="AF87" i="1"/>
  <c r="AG87" i="1" s="1"/>
  <c r="N87" i="1"/>
  <c r="AF79" i="1"/>
  <c r="N79" i="1"/>
  <c r="AF71" i="1"/>
  <c r="N71" i="1"/>
  <c r="AF63" i="1"/>
  <c r="AG63" i="1" s="1"/>
  <c r="N63" i="1"/>
  <c r="AF55" i="1"/>
  <c r="AG55" i="1" s="1"/>
  <c r="N55" i="1"/>
  <c r="AF47" i="1"/>
  <c r="N47" i="1"/>
  <c r="AF39" i="1"/>
  <c r="AG39" i="1" s="1"/>
  <c r="N39" i="1"/>
  <c r="AF23" i="1"/>
  <c r="AG23" i="1" s="1"/>
  <c r="N23" i="1"/>
  <c r="AF15" i="1"/>
  <c r="AG15" i="1" s="1"/>
  <c r="N15" i="1"/>
  <c r="AF7" i="1"/>
  <c r="N7" i="1"/>
  <c r="AF94" i="1"/>
  <c r="AG94" i="1" s="1"/>
  <c r="N94" i="1"/>
  <c r="AF78" i="1"/>
  <c r="AG78" i="1" s="1"/>
  <c r="N78" i="1"/>
  <c r="AF70" i="1"/>
  <c r="AG70" i="1" s="1"/>
  <c r="N70" i="1"/>
  <c r="AF62" i="1"/>
  <c r="N62" i="1"/>
  <c r="AF38" i="1"/>
  <c r="AG38" i="1" s="1"/>
  <c r="N38" i="1"/>
  <c r="AF30" i="1"/>
  <c r="AG30" i="1" s="1"/>
  <c r="N30" i="1"/>
  <c r="AF22" i="1"/>
  <c r="AG22" i="1" s="1"/>
  <c r="N22" i="1"/>
  <c r="AF93" i="1"/>
  <c r="N93" i="1"/>
  <c r="AF69" i="1"/>
  <c r="N69" i="1"/>
  <c r="AF61" i="1"/>
  <c r="N61" i="1"/>
  <c r="AF53" i="1"/>
  <c r="AG53" i="1" s="1"/>
  <c r="N53" i="1"/>
  <c r="AF45" i="1"/>
  <c r="N45" i="1"/>
  <c r="AF37" i="1"/>
  <c r="N37" i="1"/>
  <c r="AF29" i="1"/>
  <c r="AG29" i="1" s="1"/>
  <c r="N29" i="1"/>
  <c r="AF21" i="1"/>
  <c r="AG21" i="1" s="1"/>
  <c r="N21" i="1"/>
  <c r="AF5" i="1"/>
  <c r="N5" i="1"/>
  <c r="AF84" i="1"/>
  <c r="N84" i="1"/>
  <c r="AF76" i="1"/>
  <c r="AG76" i="1" s="1"/>
  <c r="N76" i="1"/>
  <c r="AF68" i="1"/>
  <c r="AG68" i="1" s="1"/>
  <c r="N68" i="1"/>
  <c r="AF60" i="1"/>
  <c r="N60" i="1"/>
  <c r="AF52" i="1"/>
  <c r="N52" i="1"/>
  <c r="AF44" i="1"/>
  <c r="AG44" i="1" s="1"/>
  <c r="N44" i="1"/>
  <c r="AF36" i="1"/>
  <c r="AG36" i="1" s="1"/>
  <c r="N36" i="1"/>
  <c r="AF28" i="1"/>
  <c r="N28" i="1"/>
  <c r="AF20" i="1"/>
  <c r="N20" i="1"/>
  <c r="AF12" i="1"/>
  <c r="AG12" i="1" s="1"/>
  <c r="N12" i="1"/>
  <c r="AF4" i="1"/>
  <c r="AG4" i="1" s="1"/>
  <c r="N4" i="1"/>
  <c r="AF27" i="1"/>
  <c r="AG27" i="1" s="1"/>
  <c r="N27" i="1"/>
  <c r="AF19" i="1"/>
  <c r="AG19" i="1" s="1"/>
  <c r="N19" i="1"/>
  <c r="AF32" i="1"/>
  <c r="AG32" i="1" s="1"/>
  <c r="AF24" i="1"/>
  <c r="AG24" i="1" s="1"/>
  <c r="Q31" i="1"/>
  <c r="AF31" i="1"/>
  <c r="AG31" i="1" s="1"/>
  <c r="T86" i="1"/>
  <c r="AF86" i="1"/>
  <c r="Q54" i="1"/>
  <c r="AF54" i="1"/>
  <c r="Q46" i="1"/>
  <c r="AF46" i="1"/>
  <c r="AG46" i="1" s="1"/>
  <c r="S14" i="1"/>
  <c r="AF14" i="1"/>
  <c r="AF6" i="1"/>
  <c r="AG6" i="1" s="1"/>
  <c r="R85" i="1"/>
  <c r="AF85" i="1"/>
  <c r="AG85" i="1" s="1"/>
  <c r="S77" i="1"/>
  <c r="AF77" i="1"/>
  <c r="AG77" i="1" s="1"/>
  <c r="S13" i="1"/>
  <c r="AF13" i="1"/>
  <c r="AG13" i="1" s="1"/>
  <c r="Q92" i="1"/>
  <c r="AF92" i="1"/>
  <c r="R99" i="1"/>
  <c r="AF99" i="1"/>
  <c r="AG99" i="1" s="1"/>
  <c r="S91" i="1"/>
  <c r="AF91" i="1"/>
  <c r="AG91" i="1" s="1"/>
  <c r="Q83" i="1"/>
  <c r="AF83" i="1"/>
  <c r="AG83" i="1" s="1"/>
  <c r="Q75" i="1"/>
  <c r="AF75" i="1"/>
  <c r="AG75" i="1" s="1"/>
  <c r="Q67" i="1"/>
  <c r="AF67" i="1"/>
  <c r="AG67" i="1" s="1"/>
  <c r="Q59" i="1"/>
  <c r="AF59" i="1"/>
  <c r="AG59" i="1" s="1"/>
  <c r="R51" i="1"/>
  <c r="AF51" i="1"/>
  <c r="AG51" i="1" s="1"/>
  <c r="Q43" i="1"/>
  <c r="AF43" i="1"/>
  <c r="AG43" i="1" s="1"/>
  <c r="M35" i="1"/>
  <c r="AF35" i="1"/>
  <c r="AG35" i="1" s="1"/>
  <c r="M11" i="1"/>
  <c r="AF11" i="1"/>
  <c r="M3" i="1"/>
  <c r="AF3" i="1"/>
  <c r="AG3" i="1" s="1"/>
  <c r="T75" i="1"/>
  <c r="S75" i="1"/>
  <c r="T59" i="1"/>
  <c r="S59" i="1"/>
  <c r="M59" i="1"/>
  <c r="Q51" i="1"/>
  <c r="S3" i="1"/>
  <c r="R3" i="1"/>
  <c r="Q3" i="1"/>
  <c r="T3" i="1"/>
  <c r="T85" i="1"/>
  <c r="AB35" i="1"/>
  <c r="AC35" i="1" s="1"/>
  <c r="AB27" i="1"/>
  <c r="AC27" i="1" s="1"/>
  <c r="Q85" i="1"/>
  <c r="M75" i="1"/>
  <c r="R91" i="1"/>
  <c r="Q91" i="1"/>
  <c r="R75" i="1"/>
  <c r="R59" i="1"/>
  <c r="M51" i="1"/>
  <c r="T67" i="1"/>
  <c r="S43" i="1"/>
  <c r="S67" i="1"/>
  <c r="T51" i="1"/>
  <c r="R43" i="1"/>
  <c r="T91" i="1"/>
  <c r="R67" i="1"/>
  <c r="S51" i="1"/>
  <c r="L89" i="1"/>
  <c r="S73" i="1"/>
  <c r="Q57" i="1"/>
  <c r="T24" i="1"/>
  <c r="M79" i="1"/>
  <c r="T47" i="1"/>
  <c r="M39" i="1"/>
  <c r="R31" i="1"/>
  <c r="Q94" i="1"/>
  <c r="L86" i="1"/>
  <c r="L78" i="1"/>
  <c r="R70" i="1"/>
  <c r="L62" i="1"/>
  <c r="L54" i="1"/>
  <c r="R46" i="1"/>
  <c r="Q38" i="1"/>
  <c r="R30" i="1"/>
  <c r="AG82" i="1"/>
  <c r="L61" i="1"/>
  <c r="R45" i="1"/>
  <c r="T92" i="1"/>
  <c r="S68" i="1"/>
  <c r="AG60" i="1"/>
  <c r="S52" i="1"/>
  <c r="S36" i="1"/>
  <c r="M91" i="1"/>
  <c r="M83" i="1"/>
  <c r="M67" i="1"/>
  <c r="M43" i="1"/>
  <c r="L6" i="1"/>
  <c r="S12" i="1"/>
  <c r="R13" i="1"/>
  <c r="T13" i="1"/>
  <c r="Q13" i="1"/>
  <c r="AG14" i="1"/>
  <c r="T14" i="1"/>
  <c r="Q16" i="1"/>
  <c r="AG16" i="1"/>
  <c r="R22" i="1"/>
  <c r="S47" i="1"/>
  <c r="T32" i="1"/>
  <c r="R47" i="1"/>
  <c r="T39" i="1"/>
  <c r="T31" i="1"/>
  <c r="S24" i="1"/>
  <c r="R95" i="1"/>
  <c r="T55" i="1"/>
  <c r="Q47" i="1"/>
  <c r="S39" i="1"/>
  <c r="S31" i="1"/>
  <c r="R24" i="1"/>
  <c r="R39" i="1"/>
  <c r="Q24" i="1"/>
  <c r="AG92" i="1"/>
  <c r="T38" i="1"/>
  <c r="R14" i="1"/>
  <c r="T6" i="1"/>
  <c r="Q66" i="1"/>
  <c r="S38" i="1"/>
  <c r="Q14" i="1"/>
  <c r="S6" i="1"/>
  <c r="AG86" i="1"/>
  <c r="R6" i="1"/>
  <c r="L46" i="1"/>
  <c r="L14" i="1"/>
  <c r="AG54" i="1"/>
  <c r="L66" i="1"/>
  <c r="R82" i="1"/>
  <c r="AG66" i="1"/>
  <c r="T66" i="1"/>
  <c r="S66" i="1"/>
  <c r="M66" i="1"/>
  <c r="R66" i="1"/>
  <c r="T42" i="1"/>
  <c r="T58" i="1"/>
  <c r="S42" i="1"/>
  <c r="L73" i="1"/>
  <c r="S58" i="1"/>
  <c r="R42" i="1"/>
  <c r="R58" i="1"/>
  <c r="T50" i="1"/>
  <c r="Q42" i="1"/>
  <c r="L58" i="1"/>
  <c r="M58" i="1"/>
  <c r="AG58" i="1"/>
  <c r="Q58" i="1"/>
  <c r="S50" i="1"/>
  <c r="R50" i="1"/>
  <c r="L42" i="1"/>
  <c r="M50" i="1"/>
  <c r="Q50" i="1"/>
  <c r="M42" i="1"/>
  <c r="Q95" i="1"/>
  <c r="S86" i="1"/>
  <c r="T78" i="1"/>
  <c r="S32" i="1"/>
  <c r="R86" i="1"/>
  <c r="S78" i="1"/>
  <c r="T63" i="1"/>
  <c r="T56" i="1"/>
  <c r="Q39" i="1"/>
  <c r="R32" i="1"/>
  <c r="M47" i="1"/>
  <c r="Q86" i="1"/>
  <c r="R78" i="1"/>
  <c r="Q63" i="1"/>
  <c r="S56" i="1"/>
  <c r="T54" i="1"/>
  <c r="T46" i="1"/>
  <c r="Q32" i="1"/>
  <c r="S16" i="1"/>
  <c r="AG47" i="1"/>
  <c r="Q78" i="1"/>
  <c r="R56" i="1"/>
  <c r="S54" i="1"/>
  <c r="S46" i="1"/>
  <c r="S40" i="1"/>
  <c r="AG56" i="1"/>
  <c r="Q56" i="1"/>
  <c r="R54" i="1"/>
  <c r="T72" i="1"/>
  <c r="R26" i="1"/>
  <c r="S72" i="1"/>
  <c r="R72" i="1"/>
  <c r="Q34" i="1"/>
  <c r="Q72" i="1"/>
  <c r="M95" i="1"/>
  <c r="T95" i="1"/>
  <c r="Q64" i="1"/>
  <c r="S95" i="1"/>
  <c r="Q26" i="1"/>
  <c r="M71" i="1"/>
  <c r="AG71" i="1"/>
  <c r="T71" i="1"/>
  <c r="S71" i="1"/>
  <c r="T10" i="1"/>
  <c r="L94" i="1"/>
  <c r="L34" i="1"/>
  <c r="R71" i="1"/>
  <c r="L26" i="1"/>
  <c r="M34" i="1"/>
  <c r="AG34" i="1"/>
  <c r="T94" i="1"/>
  <c r="Q71" i="1"/>
  <c r="T64" i="1"/>
  <c r="T34" i="1"/>
  <c r="S64" i="1"/>
  <c r="S34" i="1"/>
  <c r="T26" i="1"/>
  <c r="AG64" i="1"/>
  <c r="R64" i="1"/>
  <c r="R34" i="1"/>
  <c r="S26" i="1"/>
  <c r="M26" i="1"/>
  <c r="Q53" i="1"/>
  <c r="R53" i="1"/>
  <c r="S53" i="1"/>
  <c r="L53" i="1"/>
  <c r="T53" i="1"/>
  <c r="S21" i="1"/>
  <c r="T21" i="1"/>
  <c r="R21" i="1"/>
  <c r="M21" i="1"/>
  <c r="L21" i="1"/>
  <c r="Q21" i="1"/>
  <c r="M80" i="1"/>
  <c r="AG80" i="1"/>
  <c r="T80" i="1"/>
  <c r="Q80" i="1"/>
  <c r="R80" i="1"/>
  <c r="S80" i="1"/>
  <c r="S55" i="1"/>
  <c r="R40" i="1"/>
  <c r="T18" i="1"/>
  <c r="S10" i="1"/>
  <c r="AG48" i="1"/>
  <c r="R55" i="1"/>
  <c r="T48" i="1"/>
  <c r="Q40" i="1"/>
  <c r="S18" i="1"/>
  <c r="R10" i="1"/>
  <c r="L18" i="1"/>
  <c r="M18" i="1"/>
  <c r="R98" i="1"/>
  <c r="Q55" i="1"/>
  <c r="S48" i="1"/>
  <c r="R18" i="1"/>
  <c r="Q10" i="1"/>
  <c r="AG61" i="1"/>
  <c r="T61" i="1"/>
  <c r="R48" i="1"/>
  <c r="Q18" i="1"/>
  <c r="L10" i="1"/>
  <c r="M10" i="1"/>
  <c r="T83" i="1"/>
  <c r="S61" i="1"/>
  <c r="Q48" i="1"/>
  <c r="S83" i="1"/>
  <c r="R61" i="1"/>
  <c r="M55" i="1"/>
  <c r="R83" i="1"/>
  <c r="Q61" i="1"/>
  <c r="T40" i="1"/>
  <c r="M82" i="1"/>
  <c r="S82" i="1"/>
  <c r="T82" i="1"/>
  <c r="L82" i="1"/>
  <c r="Q82" i="1"/>
  <c r="Q60" i="1"/>
  <c r="S60" i="1"/>
  <c r="T16" i="1"/>
  <c r="M16" i="1"/>
  <c r="L16" i="1"/>
  <c r="R16" i="1"/>
  <c r="Q73" i="1"/>
  <c r="R73" i="1"/>
  <c r="T73" i="1"/>
  <c r="R38" i="1"/>
  <c r="L38" i="1"/>
  <c r="S30" i="1"/>
  <c r="T30" i="1"/>
  <c r="L30" i="1"/>
  <c r="Q30" i="1"/>
  <c r="S22" i="1"/>
  <c r="L22" i="1"/>
  <c r="T22" i="1"/>
  <c r="Q22" i="1"/>
  <c r="R94" i="1"/>
  <c r="S94" i="1"/>
  <c r="T60" i="1"/>
  <c r="T88" i="1"/>
  <c r="R60" i="1"/>
  <c r="R92" i="1"/>
  <c r="S92" i="1"/>
  <c r="L85" i="1"/>
  <c r="S85" i="1"/>
  <c r="S70" i="1"/>
  <c r="T70" i="1"/>
  <c r="L70" i="1"/>
  <c r="Q70" i="1"/>
  <c r="R63" i="1"/>
  <c r="S63" i="1"/>
  <c r="M63" i="1"/>
  <c r="L77" i="1"/>
  <c r="Q77" i="1"/>
  <c r="R77" i="1"/>
  <c r="T77" i="1"/>
  <c r="L80" i="1"/>
  <c r="L50" i="1"/>
  <c r="R76" i="1"/>
  <c r="S76" i="1"/>
  <c r="T76" i="1"/>
  <c r="Q76" i="1"/>
  <c r="Q9" i="1"/>
  <c r="R9" i="1"/>
  <c r="L9" i="1"/>
  <c r="S9" i="1"/>
  <c r="T9" i="1"/>
  <c r="L81" i="1"/>
  <c r="S81" i="1"/>
  <c r="T81" i="1"/>
  <c r="AG81" i="1"/>
  <c r="R81" i="1"/>
  <c r="Q81" i="1"/>
  <c r="AG69" i="1"/>
  <c r="T69" i="1"/>
  <c r="L69" i="1"/>
  <c r="S69" i="1"/>
  <c r="Q69" i="1"/>
  <c r="R69" i="1"/>
  <c r="Q44" i="1"/>
  <c r="R44" i="1"/>
  <c r="S44" i="1"/>
  <c r="T44" i="1"/>
  <c r="S37" i="1"/>
  <c r="R37" i="1"/>
  <c r="T37" i="1"/>
  <c r="AG37" i="1"/>
  <c r="Q37" i="1"/>
  <c r="S29" i="1"/>
  <c r="T29" i="1"/>
  <c r="Q29" i="1"/>
  <c r="R29" i="1"/>
  <c r="M15" i="1"/>
  <c r="Q15" i="1"/>
  <c r="R15" i="1"/>
  <c r="S15" i="1"/>
  <c r="T15" i="1"/>
  <c r="L15" i="1"/>
  <c r="L8" i="1"/>
  <c r="Q8" i="1"/>
  <c r="R8" i="1"/>
  <c r="AG8" i="1"/>
  <c r="S8" i="1"/>
  <c r="T8" i="1"/>
  <c r="M8" i="1"/>
  <c r="S28" i="1"/>
  <c r="AG28" i="1"/>
  <c r="T28" i="1"/>
  <c r="R28" i="1"/>
  <c r="Q28" i="1"/>
  <c r="Q20" i="1"/>
  <c r="R20" i="1"/>
  <c r="S20" i="1"/>
  <c r="T20" i="1"/>
  <c r="AG20" i="1"/>
  <c r="R41" i="1"/>
  <c r="S41" i="1"/>
  <c r="T41" i="1"/>
  <c r="Q41" i="1"/>
  <c r="L41" i="1"/>
  <c r="L25" i="1"/>
  <c r="S25" i="1"/>
  <c r="T25" i="1"/>
  <c r="Q25" i="1"/>
  <c r="AG25" i="1"/>
  <c r="R25" i="1"/>
  <c r="L96" i="1"/>
  <c r="T96" i="1"/>
  <c r="AG96" i="1"/>
  <c r="R96" i="1"/>
  <c r="S96" i="1"/>
  <c r="Q96" i="1"/>
  <c r="Q84" i="1"/>
  <c r="R84" i="1"/>
  <c r="S84" i="1"/>
  <c r="AG84" i="1"/>
  <c r="T84" i="1"/>
  <c r="S4" i="1"/>
  <c r="T4" i="1"/>
  <c r="Q4" i="1"/>
  <c r="R4" i="1"/>
  <c r="AG45" i="1"/>
  <c r="AG7" i="1"/>
  <c r="AG98" i="1"/>
  <c r="S93" i="1"/>
  <c r="R88" i="1"/>
  <c r="S74" i="1"/>
  <c r="T57" i="1"/>
  <c r="R11" i="1"/>
  <c r="S7" i="1"/>
  <c r="L57" i="1"/>
  <c r="Q98" i="1"/>
  <c r="L93" i="1"/>
  <c r="M74" i="1"/>
  <c r="AG11" i="1"/>
  <c r="AG93" i="1"/>
  <c r="R93" i="1"/>
  <c r="Q88" i="1"/>
  <c r="T79" i="1"/>
  <c r="R74" i="1"/>
  <c r="S57" i="1"/>
  <c r="Q11" i="1"/>
  <c r="R7" i="1"/>
  <c r="L88" i="1"/>
  <c r="M88" i="1"/>
  <c r="M7" i="1"/>
  <c r="T93" i="1"/>
  <c r="S11" i="1"/>
  <c r="AG52" i="1"/>
  <c r="AG57" i="1"/>
  <c r="AG88" i="1"/>
  <c r="Q93" i="1"/>
  <c r="S79" i="1"/>
  <c r="Q74" i="1"/>
  <c r="T62" i="1"/>
  <c r="R57" i="1"/>
  <c r="Q7" i="1"/>
  <c r="S88" i="1"/>
  <c r="T74" i="1"/>
  <c r="T7" i="1"/>
  <c r="R79" i="1"/>
  <c r="S62" i="1"/>
  <c r="T45" i="1"/>
  <c r="T98" i="1"/>
  <c r="Q79" i="1"/>
  <c r="R62" i="1"/>
  <c r="S45" i="1"/>
  <c r="L98" i="1"/>
  <c r="AG62" i="1"/>
  <c r="AG79" i="1"/>
  <c r="S98" i="1"/>
  <c r="Q62" i="1"/>
  <c r="L7" i="1"/>
  <c r="M65" i="1"/>
  <c r="T65" i="1"/>
  <c r="AG65" i="1"/>
  <c r="Q65" i="1"/>
  <c r="L65" i="1"/>
  <c r="R65" i="1"/>
  <c r="S65" i="1"/>
  <c r="L19" i="1"/>
  <c r="Q19" i="1"/>
  <c r="S19" i="1"/>
  <c r="T19" i="1"/>
  <c r="M19" i="1"/>
  <c r="M97" i="1"/>
  <c r="T97" i="1"/>
  <c r="AG97" i="1"/>
  <c r="L97" i="1"/>
  <c r="Q97" i="1"/>
  <c r="R97" i="1"/>
  <c r="S97" i="1"/>
  <c r="M33" i="1"/>
  <c r="L33" i="1"/>
  <c r="T33" i="1"/>
  <c r="AG33" i="1"/>
  <c r="Q33" i="1"/>
  <c r="R33" i="1"/>
  <c r="S33" i="1"/>
  <c r="L23" i="1"/>
  <c r="R23" i="1"/>
  <c r="M23" i="1"/>
  <c r="S23" i="1"/>
  <c r="T23" i="1"/>
  <c r="Q23" i="1"/>
  <c r="M49" i="1"/>
  <c r="T49" i="1"/>
  <c r="Q49" i="1"/>
  <c r="L49" i="1"/>
  <c r="R49" i="1"/>
  <c r="S49" i="1"/>
  <c r="Q90" i="1"/>
  <c r="M90" i="1"/>
  <c r="L87" i="1"/>
  <c r="R87" i="1"/>
  <c r="S87" i="1"/>
  <c r="M87" i="1"/>
  <c r="T87" i="1"/>
  <c r="Q87" i="1"/>
  <c r="M5" i="1"/>
  <c r="L5" i="1"/>
  <c r="Q5" i="1"/>
  <c r="R5" i="1"/>
  <c r="S5" i="1"/>
  <c r="AG5" i="1"/>
  <c r="M68" i="1"/>
  <c r="L68" i="1"/>
  <c r="AD68" i="1" s="1"/>
  <c r="Q68" i="1"/>
  <c r="R68" i="1"/>
  <c r="T68" i="1"/>
  <c r="M52" i="1"/>
  <c r="L52" i="1"/>
  <c r="AD52" i="1" s="1"/>
  <c r="Q52" i="1"/>
  <c r="R52" i="1"/>
  <c r="T52" i="1"/>
  <c r="M17" i="1"/>
  <c r="T17" i="1"/>
  <c r="L17" i="1"/>
  <c r="Q17" i="1"/>
  <c r="R17" i="1"/>
  <c r="S17" i="1"/>
  <c r="M36" i="1"/>
  <c r="L36" i="1"/>
  <c r="Q36" i="1"/>
  <c r="R36" i="1"/>
  <c r="T36" i="1"/>
  <c r="M12" i="1"/>
  <c r="L12" i="1"/>
  <c r="Q12" i="1"/>
  <c r="R12" i="1"/>
  <c r="T12" i="1"/>
  <c r="L90" i="1"/>
  <c r="R90" i="1"/>
  <c r="AG90" i="1"/>
  <c r="S90" i="1"/>
  <c r="T90" i="1"/>
  <c r="L99" i="1"/>
  <c r="M99" i="1"/>
  <c r="Q99" i="1"/>
  <c r="S99" i="1"/>
  <c r="T99" i="1"/>
  <c r="M89" i="1"/>
  <c r="T89" i="1"/>
  <c r="Q89" i="1"/>
  <c r="AG89" i="1"/>
  <c r="R89" i="1"/>
  <c r="S89" i="1"/>
  <c r="M98" i="1"/>
  <c r="M94" i="1"/>
  <c r="L91" i="1"/>
  <c r="AD91" i="1" s="1"/>
  <c r="L79" i="1"/>
  <c r="AD79" i="1" s="1"/>
  <c r="M69" i="1"/>
  <c r="L63" i="1"/>
  <c r="M53" i="1"/>
  <c r="L47" i="1"/>
  <c r="AD47" i="1" s="1"/>
  <c r="M37" i="1"/>
  <c r="L37" i="1"/>
  <c r="L31" i="1"/>
  <c r="AD31" i="1" s="1"/>
  <c r="M24" i="1"/>
  <c r="L24" i="1"/>
  <c r="M81" i="1"/>
  <c r="M72" i="1"/>
  <c r="L72" i="1"/>
  <c r="M56" i="1"/>
  <c r="L56" i="1"/>
  <c r="M40" i="1"/>
  <c r="L40" i="1"/>
  <c r="M20" i="1"/>
  <c r="L20" i="1"/>
  <c r="M13" i="1"/>
  <c r="L13" i="1"/>
  <c r="M9" i="1"/>
  <c r="M6" i="1"/>
  <c r="M93" i="1"/>
  <c r="M84" i="1"/>
  <c r="L84" i="1"/>
  <c r="M78" i="1"/>
  <c r="L75" i="1"/>
  <c r="M62" i="1"/>
  <c r="L59" i="1"/>
  <c r="AD59" i="1" s="1"/>
  <c r="M46" i="1"/>
  <c r="L43" i="1"/>
  <c r="AD43" i="1" s="1"/>
  <c r="M30" i="1"/>
  <c r="L27" i="1"/>
  <c r="AD27" i="1" s="1"/>
  <c r="L74" i="1"/>
  <c r="M77" i="1"/>
  <c r="L71" i="1"/>
  <c r="M61" i="1"/>
  <c r="L55" i="1"/>
  <c r="AD55" i="1" s="1"/>
  <c r="M45" i="1"/>
  <c r="L45" i="1"/>
  <c r="L39" i="1"/>
  <c r="AD39" i="1" s="1"/>
  <c r="M29" i="1"/>
  <c r="L29" i="1"/>
  <c r="M22" i="1"/>
  <c r="M92" i="1"/>
  <c r="L92" i="1"/>
  <c r="M86" i="1"/>
  <c r="L83" i="1"/>
  <c r="M64" i="1"/>
  <c r="L64" i="1"/>
  <c r="M48" i="1"/>
  <c r="L48" i="1"/>
  <c r="M32" i="1"/>
  <c r="L32" i="1"/>
  <c r="L11" i="1"/>
  <c r="AD11" i="1" s="1"/>
  <c r="M4" i="1"/>
  <c r="L4" i="1"/>
  <c r="L95" i="1"/>
  <c r="M73" i="1"/>
  <c r="M70" i="1"/>
  <c r="L67" i="1"/>
  <c r="M57" i="1"/>
  <c r="M54" i="1"/>
  <c r="L51" i="1"/>
  <c r="AD51" i="1" s="1"/>
  <c r="M41" i="1"/>
  <c r="M38" i="1"/>
  <c r="L35" i="1"/>
  <c r="AD35" i="1" s="1"/>
  <c r="M25" i="1"/>
  <c r="M85" i="1"/>
  <c r="M76" i="1"/>
  <c r="L76" i="1"/>
  <c r="AD76" i="1" s="1"/>
  <c r="M60" i="1"/>
  <c r="L60" i="1"/>
  <c r="M44" i="1"/>
  <c r="L44" i="1"/>
  <c r="M28" i="1"/>
  <c r="L28" i="1"/>
  <c r="M14" i="1"/>
  <c r="L3" i="1"/>
  <c r="M96" i="1"/>
  <c r="AD49" i="1" l="1"/>
  <c r="AD90" i="1"/>
  <c r="AD83" i="1"/>
  <c r="AD17" i="1"/>
  <c r="AD28" i="1"/>
  <c r="AD5" i="1"/>
  <c r="AD15" i="1"/>
  <c r="AD18" i="1"/>
  <c r="AE18" i="1" s="1"/>
  <c r="AD74" i="1"/>
  <c r="AD63" i="1"/>
  <c r="AE63" i="1" s="1"/>
  <c r="AD50" i="1"/>
  <c r="AE50" i="1" s="1"/>
  <c r="AD75" i="1"/>
  <c r="AD95" i="1"/>
  <c r="AD60" i="1"/>
  <c r="AD4" i="1"/>
  <c r="AD84" i="1"/>
  <c r="AE84" i="1" s="1"/>
  <c r="AD24" i="1"/>
  <c r="AD65" i="1"/>
  <c r="AE65" i="1" s="1"/>
  <c r="AD80" i="1"/>
  <c r="AE80" i="1" s="1"/>
  <c r="AD3" i="1"/>
  <c r="AE3" i="1" s="1"/>
  <c r="AD48" i="1"/>
  <c r="AD71" i="1"/>
  <c r="AD13" i="1"/>
  <c r="AE13" i="1" s="1"/>
  <c r="AD72" i="1"/>
  <c r="AE72" i="1" s="1"/>
  <c r="AD23" i="1"/>
  <c r="AE23" i="1" s="1"/>
  <c r="AD88" i="1"/>
  <c r="AE88" i="1" s="1"/>
  <c r="AD67" i="1"/>
  <c r="AE67" i="1" s="1"/>
  <c r="AD97" i="1"/>
  <c r="AE97" i="1" s="1"/>
  <c r="AD7" i="1"/>
  <c r="AD57" i="1"/>
  <c r="AD25" i="1"/>
  <c r="AE25" i="1" s="1"/>
  <c r="AD30" i="1"/>
  <c r="AD46" i="1"/>
  <c r="AE46" i="1" s="1"/>
  <c r="AD32" i="1"/>
  <c r="AE32" i="1" s="1"/>
  <c r="AD92" i="1"/>
  <c r="AE92" i="1" s="1"/>
  <c r="AD56" i="1"/>
  <c r="AE56" i="1" s="1"/>
  <c r="AD37" i="1"/>
  <c r="AD33" i="1"/>
  <c r="AE33" i="1" s="1"/>
  <c r="AD41" i="1"/>
  <c r="AE41" i="1" s="1"/>
  <c r="AD69" i="1"/>
  <c r="AE69" i="1" s="1"/>
  <c r="AD81" i="1"/>
  <c r="AD16" i="1"/>
  <c r="AE16" i="1" s="1"/>
  <c r="AD34" i="1"/>
  <c r="AE34" i="1" s="1"/>
  <c r="AD61" i="1"/>
  <c r="AE61" i="1" s="1"/>
  <c r="AD78" i="1"/>
  <c r="AD96" i="1"/>
  <c r="AE96" i="1" s="1"/>
  <c r="AD77" i="1"/>
  <c r="AE77" i="1" s="1"/>
  <c r="AD94" i="1"/>
  <c r="AE94" i="1" s="1"/>
  <c r="AD73" i="1"/>
  <c r="AD86" i="1"/>
  <c r="AE86" i="1" s="1"/>
  <c r="AD98" i="1"/>
  <c r="AE98" i="1" s="1"/>
  <c r="AD85" i="1"/>
  <c r="AE85" i="1" s="1"/>
  <c r="AD38" i="1"/>
  <c r="AE38" i="1" s="1"/>
  <c r="AD53" i="1"/>
  <c r="AE53" i="1" s="1"/>
  <c r="AD58" i="1"/>
  <c r="AE58" i="1" s="1"/>
  <c r="AD89" i="1"/>
  <c r="AE89" i="1" s="1"/>
  <c r="AD44" i="1"/>
  <c r="AD29" i="1"/>
  <c r="AE29" i="1" s="1"/>
  <c r="AD87" i="1"/>
  <c r="AE87" i="1" s="1"/>
  <c r="AD9" i="1"/>
  <c r="AE9" i="1" s="1"/>
  <c r="AD64" i="1"/>
  <c r="AE64" i="1" s="1"/>
  <c r="AD20" i="1"/>
  <c r="AD99" i="1"/>
  <c r="AE99" i="1" s="1"/>
  <c r="AD36" i="1"/>
  <c r="AE36" i="1" s="1"/>
  <c r="AD22" i="1"/>
  <c r="AE22" i="1" s="1"/>
  <c r="AD10" i="1"/>
  <c r="AE10" i="1" s="1"/>
  <c r="AD21" i="1"/>
  <c r="AE21" i="1" s="1"/>
  <c r="AD42" i="1"/>
  <c r="AE42" i="1" s="1"/>
  <c r="AD66" i="1"/>
  <c r="AD19" i="1"/>
  <c r="AD93" i="1"/>
  <c r="AE93" i="1" s="1"/>
  <c r="AD6" i="1"/>
  <c r="AE6" i="1" s="1"/>
  <c r="AD54" i="1"/>
  <c r="AE54" i="1" s="1"/>
  <c r="AD45" i="1"/>
  <c r="AE45" i="1" s="1"/>
  <c r="AD40" i="1"/>
  <c r="AE40" i="1" s="1"/>
  <c r="AD12" i="1"/>
  <c r="AE12" i="1" s="1"/>
  <c r="AD8" i="1"/>
  <c r="AE8" i="1" s="1"/>
  <c r="AD70" i="1"/>
  <c r="AE70" i="1" s="1"/>
  <c r="AD82" i="1"/>
  <c r="AE82" i="1" s="1"/>
  <c r="AD26" i="1"/>
  <c r="AE26" i="1" s="1"/>
  <c r="AD14" i="1"/>
  <c r="AE14" i="1" s="1"/>
  <c r="AD62" i="1"/>
  <c r="AE62" i="1" s="1"/>
  <c r="AE57" i="1"/>
  <c r="AE5" i="1"/>
  <c r="AB59" i="1"/>
  <c r="AC59" i="1" s="1"/>
  <c r="AE28" i="1"/>
  <c r="AB75" i="1"/>
  <c r="AC75" i="1" s="1"/>
  <c r="AB3" i="1"/>
  <c r="AE71" i="1"/>
  <c r="AE47" i="1"/>
  <c r="AB18" i="1"/>
  <c r="AC18" i="1" s="1"/>
  <c r="AB6" i="1"/>
  <c r="AC6" i="1" s="1"/>
  <c r="AB78" i="1"/>
  <c r="AC78" i="1" s="1"/>
  <c r="AB77" i="1"/>
  <c r="AC77" i="1" s="1"/>
  <c r="AB40" i="1"/>
  <c r="AC40" i="1" s="1"/>
  <c r="AB43" i="1"/>
  <c r="AC43" i="1" s="1"/>
  <c r="AE90" i="1"/>
  <c r="AE19" i="1"/>
  <c r="AB45" i="1"/>
  <c r="AC45" i="1" s="1"/>
  <c r="AB11" i="1"/>
  <c r="AC11" i="1" s="1"/>
  <c r="AB41" i="1"/>
  <c r="AC41" i="1" s="1"/>
  <c r="AB92" i="1"/>
  <c r="AC92" i="1" s="1"/>
  <c r="AB22" i="1"/>
  <c r="AC22" i="1" s="1"/>
  <c r="AB32" i="1"/>
  <c r="AC32" i="1" s="1"/>
  <c r="AB67" i="1"/>
  <c r="AC67" i="1" s="1"/>
  <c r="AE68" i="1"/>
  <c r="AE81" i="1"/>
  <c r="AE24" i="1"/>
  <c r="AE17" i="1"/>
  <c r="AB83" i="1"/>
  <c r="AC83" i="1" s="1"/>
  <c r="AB14" i="1"/>
  <c r="AC14" i="1" s="1"/>
  <c r="AB24" i="1"/>
  <c r="AC24" i="1" s="1"/>
  <c r="AB31" i="1"/>
  <c r="AC31" i="1" s="1"/>
  <c r="AE74" i="1"/>
  <c r="AB55" i="1"/>
  <c r="AC55" i="1" s="1"/>
  <c r="AB39" i="1"/>
  <c r="AC39" i="1" s="1"/>
  <c r="AB91" i="1"/>
  <c r="AC91" i="1" s="1"/>
  <c r="AB12" i="1"/>
  <c r="AC12" i="1" s="1"/>
  <c r="AB97" i="1"/>
  <c r="AC97" i="1" s="1"/>
  <c r="AB38" i="1"/>
  <c r="AC38" i="1" s="1"/>
  <c r="AB57" i="1"/>
  <c r="AC57" i="1" s="1"/>
  <c r="AE83" i="1"/>
  <c r="AB54" i="1"/>
  <c r="AC54" i="1" s="1"/>
  <c r="AB33" i="1"/>
  <c r="AC33" i="1" s="1"/>
  <c r="AE76" i="1"/>
  <c r="AE37" i="1"/>
  <c r="AE49" i="1"/>
  <c r="AB98" i="1"/>
  <c r="AC98" i="1" s="1"/>
  <c r="AB96" i="1"/>
  <c r="AC96" i="1" s="1"/>
  <c r="AB29" i="1"/>
  <c r="AC29" i="1" s="1"/>
  <c r="AB69" i="1"/>
  <c r="AC69" i="1" s="1"/>
  <c r="AB70" i="1"/>
  <c r="AC70" i="1" s="1"/>
  <c r="AB86" i="1"/>
  <c r="AC86" i="1" s="1"/>
  <c r="AB42" i="1"/>
  <c r="AC42" i="1" s="1"/>
  <c r="AE79" i="1"/>
  <c r="AB49" i="1"/>
  <c r="AC49" i="1" s="1"/>
  <c r="AB25" i="1"/>
  <c r="AC25" i="1" s="1"/>
  <c r="AB10" i="1"/>
  <c r="AC10" i="1" s="1"/>
  <c r="AE66" i="1"/>
  <c r="AB46" i="1"/>
  <c r="AC46" i="1" s="1"/>
  <c r="AB51" i="1"/>
  <c r="AC51" i="1" s="1"/>
  <c r="AE27" i="1"/>
  <c r="AE59" i="1"/>
  <c r="AE31" i="1"/>
  <c r="AB5" i="1"/>
  <c r="AC5" i="1" s="1"/>
  <c r="AB19" i="1"/>
  <c r="AC19" i="1" s="1"/>
  <c r="AB7" i="1"/>
  <c r="AC7" i="1" s="1"/>
  <c r="AB84" i="1"/>
  <c r="AC84" i="1" s="1"/>
  <c r="AB20" i="1"/>
  <c r="AC20" i="1" s="1"/>
  <c r="AB48" i="1"/>
  <c r="AC48" i="1" s="1"/>
  <c r="AB80" i="1"/>
  <c r="AC80" i="1" s="1"/>
  <c r="AB50" i="1"/>
  <c r="AC50" i="1" s="1"/>
  <c r="AB85" i="1"/>
  <c r="AC85" i="1" s="1"/>
  <c r="AB99" i="1"/>
  <c r="AC99" i="1" s="1"/>
  <c r="AB9" i="1"/>
  <c r="AC9" i="1" s="1"/>
  <c r="AB56" i="1"/>
  <c r="AC56" i="1" s="1"/>
  <c r="AB47" i="1"/>
  <c r="AC47" i="1" s="1"/>
  <c r="AE11" i="1"/>
  <c r="AB68" i="1"/>
  <c r="AC68" i="1" s="1"/>
  <c r="AB60" i="1"/>
  <c r="AC60" i="1" s="1"/>
  <c r="AB53" i="1"/>
  <c r="AC53" i="1" s="1"/>
  <c r="AB72" i="1"/>
  <c r="AC72" i="1" s="1"/>
  <c r="AE35" i="1"/>
  <c r="AE75" i="1"/>
  <c r="AB89" i="1"/>
  <c r="AC89" i="1" s="1"/>
  <c r="AB17" i="1"/>
  <c r="AC17" i="1" s="1"/>
  <c r="AB52" i="1"/>
  <c r="AC52" i="1" s="1"/>
  <c r="AB74" i="1"/>
  <c r="AC74" i="1" s="1"/>
  <c r="AB88" i="1"/>
  <c r="AC88" i="1" s="1"/>
  <c r="AB28" i="1"/>
  <c r="AC28" i="1" s="1"/>
  <c r="AB76" i="1"/>
  <c r="AC76" i="1" s="1"/>
  <c r="AB30" i="1"/>
  <c r="AC30" i="1" s="1"/>
  <c r="AB73" i="1"/>
  <c r="AC73" i="1" s="1"/>
  <c r="AB61" i="1"/>
  <c r="AC61" i="1" s="1"/>
  <c r="AB34" i="1"/>
  <c r="AC34" i="1" s="1"/>
  <c r="AB13" i="1"/>
  <c r="AC13" i="1" s="1"/>
  <c r="AE39" i="1"/>
  <c r="AE78" i="1"/>
  <c r="AE91" i="1"/>
  <c r="AB87" i="1"/>
  <c r="AC87" i="1" s="1"/>
  <c r="AE30" i="1"/>
  <c r="AB82" i="1"/>
  <c r="AC82" i="1" s="1"/>
  <c r="AB26" i="1"/>
  <c r="AC26" i="1" s="1"/>
  <c r="AB16" i="1"/>
  <c r="AC16" i="1" s="1"/>
  <c r="AB94" i="1"/>
  <c r="AC94" i="1" s="1"/>
  <c r="AB63" i="1"/>
  <c r="AC63" i="1" s="1"/>
  <c r="AE73" i="1"/>
  <c r="AE60" i="1"/>
  <c r="AB36" i="1"/>
  <c r="AC36" i="1" s="1"/>
  <c r="AB90" i="1"/>
  <c r="AC90" i="1" s="1"/>
  <c r="AB62" i="1"/>
  <c r="AC62" i="1" s="1"/>
  <c r="AB79" i="1"/>
  <c r="AC79" i="1" s="1"/>
  <c r="AB93" i="1"/>
  <c r="AC93" i="1" s="1"/>
  <c r="AB8" i="1"/>
  <c r="AC8" i="1" s="1"/>
  <c r="AB37" i="1"/>
  <c r="AC37" i="1" s="1"/>
  <c r="AB21" i="1"/>
  <c r="AC21" i="1" s="1"/>
  <c r="AB58" i="1"/>
  <c r="AC58" i="1" s="1"/>
  <c r="AB23" i="1"/>
  <c r="AC23" i="1" s="1"/>
  <c r="AB65" i="1"/>
  <c r="AC65" i="1" s="1"/>
  <c r="AB4" i="1"/>
  <c r="AC4" i="1" s="1"/>
  <c r="AB15" i="1"/>
  <c r="AC15" i="1" s="1"/>
  <c r="AB44" i="1"/>
  <c r="AC44" i="1" s="1"/>
  <c r="AB81" i="1"/>
  <c r="AC81" i="1" s="1"/>
  <c r="AB71" i="1"/>
  <c r="AC71" i="1" s="1"/>
  <c r="AB64" i="1"/>
  <c r="AC64" i="1" s="1"/>
  <c r="AB95" i="1"/>
  <c r="AC95" i="1" s="1"/>
  <c r="AB66" i="1"/>
  <c r="AC66" i="1" s="1"/>
  <c r="AE43" i="1"/>
  <c r="AE51" i="1"/>
  <c r="AE55" i="1"/>
  <c r="AE95" i="1"/>
  <c r="AE4" i="1"/>
  <c r="AE52" i="1"/>
  <c r="AE15" i="1"/>
  <c r="AE44" i="1"/>
  <c r="AE7" i="1"/>
  <c r="AE48" i="1"/>
  <c r="AE20" i="1"/>
  <c r="AC3" i="1" l="1"/>
</calcChain>
</file>

<file path=xl/sharedStrings.xml><?xml version="1.0" encoding="utf-8"?>
<sst xmlns="http://schemas.openxmlformats.org/spreadsheetml/2006/main" count="105" uniqueCount="76">
  <si>
    <t>Name</t>
  </si>
  <si>
    <t>Age</t>
  </si>
  <si>
    <t>Status</t>
  </si>
  <si>
    <t>Pre PHV</t>
  </si>
  <si>
    <t>Mid PHV</t>
  </si>
  <si>
    <t>Post PHV</t>
  </si>
  <si>
    <t>Age Group</t>
  </si>
  <si>
    <t>Current Date</t>
  </si>
  <si>
    <t>DOB</t>
  </si>
  <si>
    <t>Leg Length (cm)</t>
  </si>
  <si>
    <t>Sitting Height (cm)</t>
  </si>
  <si>
    <t>ß</t>
  </si>
  <si>
    <t>Stature (in)</t>
  </si>
  <si>
    <t>Mother Height (in)</t>
  </si>
  <si>
    <t>PAH (cm)</t>
  </si>
  <si>
    <t>Club</t>
  </si>
  <si>
    <t>Position / Event</t>
  </si>
  <si>
    <t>Step</t>
  </si>
  <si>
    <t>Instructions</t>
  </si>
  <si>
    <t>Link</t>
  </si>
  <si>
    <t>Click Here</t>
  </si>
  <si>
    <t>On the 'Data' tab, use the drop down box in the 'Name' column to add your athletes. This should populate the cells to the right with the details from the control panel.</t>
  </si>
  <si>
    <t>Mirwald APHV</t>
  </si>
  <si>
    <t>Moore Maturity Offset</t>
  </si>
  <si>
    <t>Moore APHV</t>
  </si>
  <si>
    <t>Midparent stature regression</t>
  </si>
  <si>
    <t>References</t>
  </si>
  <si>
    <t>Modified Mirwald Maturity Offset</t>
  </si>
  <si>
    <t>Body Mass (kg)</t>
  </si>
  <si>
    <t>Stature (cm)</t>
  </si>
  <si>
    <t>Mass/Stature</t>
  </si>
  <si>
    <t>Age*SH</t>
  </si>
  <si>
    <t>Age*LL</t>
  </si>
  <si>
    <t>LL *SH</t>
  </si>
  <si>
    <t>Body Mass regression (lb)</t>
  </si>
  <si>
    <t>Data Collection Date</t>
  </si>
  <si>
    <t>Developed by Jamie Salter - j.salter@yorksj.ac.uk</t>
  </si>
  <si>
    <t>Epstein, L.H., Valoski, A.M., Kalarchian, M.A. and McCurley, J. (1995). Do children lose and maintain weight easier than adults: A comparison of child and parent weight changes from six months to ten years. Obesity Research, 3(5),411-417.</t>
  </si>
  <si>
    <t>Koziel, S.M. and Malina, R.M. (2018). Modified Maturity Offset Prediction Equations: Validation in Independent Longitudinal Samples of Boys and Girls. Sports Medicine, 48, 221-236.</t>
  </si>
  <si>
    <t>Fransen, J., Bush, S., Woodcock, S., Novak, A., Deprez, D., Baxter-Jones, A.D.G., Vaeyens, R. and Lenoir, M. (2018). Improving the prediction of maturity from anthropometric variables using a maturity ratio. Pediatric Exercise Science, 30, 296-307.</t>
  </si>
  <si>
    <t>Moore, S.A., McKay, H.A., Macdonald, H., Nettlefold, L., Baxter-Jones, A.D.G., Cameron, N. and Brasher, P.M.A. (2015). Enhancing a somatic maturity prediction model. Medicine and Science in Sports and Exercise, 47(8), 1755-1764.</t>
  </si>
  <si>
    <t>Click here!</t>
  </si>
  <si>
    <t>Khamis, H.J. and Roche, A.F. (1994). Predicting adult stature without using skeletal age: The Khamis-Roche Method. Pediatrics, 94(4), 504-507.</t>
  </si>
  <si>
    <t>Weight (kg)</t>
  </si>
  <si>
    <t>Mother Height (cm)</t>
  </si>
  <si>
    <t>Father Heght (in)</t>
  </si>
  <si>
    <t>Father Height (cm)</t>
  </si>
  <si>
    <t>% PAH (Khamis-Roche)</t>
  </si>
  <si>
    <t>Khamis-Roche Error</t>
  </si>
  <si>
    <t>50th</t>
  </si>
  <si>
    <t>90th</t>
  </si>
  <si>
    <t>Adjusted Mother Height (cm)</t>
  </si>
  <si>
    <t>Adjusted Father Height (cm)</t>
  </si>
  <si>
    <t>Adjusted Midparent Stature (cm)</t>
  </si>
  <si>
    <t>Mass*Stature</t>
  </si>
  <si>
    <t>Athlete 1</t>
  </si>
  <si>
    <t>Chronological Age</t>
  </si>
  <si>
    <t>Midparent stature (cm)</t>
  </si>
  <si>
    <t>Khamis Roche Regression Coefficients for White Females</t>
  </si>
  <si>
    <t>Instructions for the estimating maturity status (GIRLS)</t>
  </si>
  <si>
    <t>Age*Mass</t>
  </si>
  <si>
    <t>Author names and affiliations:</t>
  </si>
  <si>
    <t>Chris Towlson(1), Jamie Salter(2), Jack D Ade(3,4), Kevin Enright (4), Liam D Harper (5), Richard M Page (6) and James J Malone (7)</t>
  </si>
  <si>
    <t>1: Department of Sport, Health and Exercise Science, University of Hull, Hull, UK</t>
  </si>
  <si>
    <t>2: School of Sport, York St John University, York, UK</t>
  </si>
  <si>
    <t>3: Liverpool FC Academy, Liverpool Football Club, Liverpool, UK</t>
  </si>
  <si>
    <t>4: School of Sport and Exercise Sciences, Liverpool John Moores University, Liverpool, UK</t>
  </si>
  <si>
    <t>5: Human and Health Sciences, University of Huddersfield, Huddersfield, UK</t>
  </si>
  <si>
    <t>6: Department of Sport and Physical Acticity, Edgehill University, UK</t>
  </si>
  <si>
    <t>7: School of Health Sciences, Liverpool Hope University, Liverpool, UK</t>
  </si>
  <si>
    <r>
      <t xml:space="preserve">Remove example data and add your athlete data to the 'Control Panel' tab: name, age group, club, position/event and DOB in the boxes highlighted in </t>
    </r>
    <r>
      <rPr>
        <sz val="9"/>
        <color theme="5"/>
        <rFont val="Gill Sans MT"/>
        <family val="2"/>
      </rPr>
      <t>Light Red</t>
    </r>
    <r>
      <rPr>
        <sz val="9"/>
        <color theme="1"/>
        <rFont val="Gill Sans MT"/>
        <family val="2"/>
      </rPr>
      <t>. There is space and formula created for &gt;100 athletes. NOTE: Only add data to columns highlighted in light red.</t>
    </r>
  </si>
  <si>
    <r>
      <t xml:space="preserve">Add the date you collected the data in column </t>
    </r>
    <r>
      <rPr>
        <sz val="9"/>
        <color theme="5"/>
        <rFont val="Gill Sans MT"/>
        <family val="2"/>
      </rPr>
      <t>D</t>
    </r>
    <r>
      <rPr>
        <sz val="9"/>
        <color theme="1"/>
        <rFont val="Gill Sans MT"/>
        <family val="2"/>
      </rPr>
      <t>. This will automatically calculate their current chronological age.</t>
    </r>
  </si>
  <si>
    <r>
      <t xml:space="preserve">Add the anthropometric data in kg and cm in columns </t>
    </r>
    <r>
      <rPr>
        <sz val="9"/>
        <color theme="5"/>
        <rFont val="Gill Sans MT"/>
        <family val="2"/>
      </rPr>
      <t>G</t>
    </r>
    <r>
      <rPr>
        <sz val="9"/>
        <color theme="1"/>
        <rFont val="Gill Sans MT"/>
        <family val="2"/>
      </rPr>
      <t xml:space="preserve"> to </t>
    </r>
    <r>
      <rPr>
        <sz val="9"/>
        <color theme="5"/>
        <rFont val="Gill Sans MT"/>
        <family val="2"/>
      </rPr>
      <t>J.</t>
    </r>
    <r>
      <rPr>
        <sz val="9"/>
        <color theme="1"/>
        <rFont val="Gill Sans MT"/>
        <family val="2"/>
      </rPr>
      <t xml:space="preserve"> This is sufficient to calculate maturity offset for all estimation equations.</t>
    </r>
  </si>
  <si>
    <r>
      <t xml:space="preserve">Age at Peak height Velocity can be found in column </t>
    </r>
    <r>
      <rPr>
        <sz val="9"/>
        <color theme="5" tint="0.39997558519241921"/>
        <rFont val="Gill Sans MT"/>
        <family val="2"/>
      </rPr>
      <t>AE</t>
    </r>
    <r>
      <rPr>
        <sz val="9"/>
        <color theme="1"/>
        <rFont val="Gill Sans MT"/>
        <family val="2"/>
      </rPr>
      <t xml:space="preserve"> (Modified Mirwald) and </t>
    </r>
    <r>
      <rPr>
        <sz val="9"/>
        <color theme="5" tint="0.39997558519241921"/>
        <rFont val="Gill Sans MT"/>
        <family val="2"/>
      </rPr>
      <t>AG</t>
    </r>
    <r>
      <rPr>
        <sz val="9"/>
        <color theme="1"/>
        <rFont val="Gill Sans MT"/>
        <family val="2"/>
      </rPr>
      <t xml:space="preserve"> (Moore et al).</t>
    </r>
  </si>
  <si>
    <r>
      <t xml:space="preserve">For the Khamis-Roche method you can add self-reported parental height (cm) to obtain percentage of adult height (found in column </t>
    </r>
    <r>
      <rPr>
        <sz val="9"/>
        <color theme="5"/>
        <rFont val="Gill Sans MT"/>
        <family val="2"/>
      </rPr>
      <t>AC</t>
    </r>
    <r>
      <rPr>
        <sz val="9"/>
        <color theme="1"/>
        <rFont val="Gill Sans MT"/>
        <family val="2"/>
      </rPr>
      <t>). The spreadsheet contains a self-reporting correction - you will need to edit the equation if you wish to use measured statures.</t>
    </r>
  </si>
  <si>
    <t>To cite this spreadsheet please use the reference for the review paper entitled 'Maturity associated considerations for training load, injury risk and physical performance within youth soccer: one size does not fit all' published in the Journal of Sport and Health Science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</si>
</sst>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1"/>
      <color theme="1"/>
      <name val="Calibri"/>
      <family val="2"/>
      <scheme val="minor"/>
    </font>
    <font>
      <sz val="11"/>
      <color theme="1"/>
      <name val="Gill Sans MT"/>
      <family val="2"/>
    </font>
    <font>
      <b/>
      <sz val="11"/>
      <color theme="1"/>
      <name val="Gill Sans MT"/>
      <family val="2"/>
    </font>
    <font>
      <sz val="11"/>
      <color theme="1"/>
      <name val="Gill Sans MT"/>
      <family val="2"/>
    </font>
    <font>
      <b/>
      <sz val="12"/>
      <color theme="1"/>
      <name val="Gill Sans MT"/>
      <family val="2"/>
    </font>
    <font>
      <u/>
      <sz val="11"/>
      <color theme="10"/>
      <name val="Calibri"/>
      <family val="2"/>
      <scheme val="minor"/>
    </font>
    <font>
      <i/>
      <sz val="10"/>
      <color theme="1"/>
      <name val="Gill Sans MT"/>
      <family val="2"/>
    </font>
    <font>
      <sz val="10"/>
      <color theme="1"/>
      <name val="Gill Sans MT"/>
      <family val="2"/>
    </font>
    <font>
      <sz val="14"/>
      <color theme="1"/>
      <name val="Gill Sans MT"/>
      <family val="2"/>
    </font>
    <font>
      <b/>
      <sz val="14"/>
      <color theme="1"/>
      <name val="Gill Sans MT"/>
      <family val="2"/>
    </font>
    <font>
      <b/>
      <sz val="13"/>
      <color theme="1"/>
      <name val="Gill Sans MT"/>
      <family val="2"/>
    </font>
    <font>
      <sz val="13"/>
      <color theme="1"/>
      <name val="Gill Sans MT"/>
      <family val="2"/>
    </font>
    <font>
      <i/>
      <sz val="13"/>
      <color theme="1"/>
      <name val="Gill Sans MT"/>
      <family val="2"/>
    </font>
    <font>
      <sz val="13"/>
      <color theme="1"/>
      <name val="Calibri"/>
      <family val="2"/>
      <scheme val="minor"/>
    </font>
    <font>
      <u/>
      <sz val="10"/>
      <color theme="1"/>
      <name val="Gill Sans MT"/>
      <family val="2"/>
    </font>
    <font>
      <b/>
      <sz val="11"/>
      <color theme="5"/>
      <name val="Calibri"/>
      <family val="2"/>
      <scheme val="minor"/>
    </font>
    <font>
      <b/>
      <u/>
      <sz val="11"/>
      <color theme="5"/>
      <name val="Calibri"/>
      <family val="2"/>
      <scheme val="minor"/>
    </font>
    <font>
      <b/>
      <sz val="14"/>
      <color theme="5"/>
      <name val="Gill Sans MT"/>
      <family val="2"/>
    </font>
    <font>
      <b/>
      <u/>
      <sz val="14"/>
      <color theme="5"/>
      <name val="Calibri"/>
      <family val="2"/>
      <scheme val="minor"/>
    </font>
    <font>
      <sz val="9"/>
      <color theme="1"/>
      <name val="Gill Sans MT"/>
      <family val="2"/>
    </font>
    <font>
      <sz val="8"/>
      <color theme="1"/>
      <name val="Gill Sans MT"/>
      <family val="2"/>
    </font>
    <font>
      <sz val="9"/>
      <color theme="5"/>
      <name val="Gill Sans MT"/>
      <family val="2"/>
    </font>
    <font>
      <sz val="9"/>
      <color theme="5" tint="0.39997558519241921"/>
      <name val="Gill Sans MT"/>
      <family val="2"/>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42">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medium">
        <color auto="1"/>
      </right>
      <top/>
      <bottom style="hair">
        <color auto="1"/>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right/>
      <top/>
      <bottom style="medium">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indexed="64"/>
      </left>
      <right style="hair">
        <color auto="1"/>
      </right>
      <top/>
      <bottom style="medium">
        <color indexed="64"/>
      </bottom>
      <diagonal/>
    </border>
    <border>
      <left style="hair">
        <color auto="1"/>
      </left>
      <right style="medium">
        <color auto="1"/>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151">
    <xf numFmtId="0" fontId="0" fillId="0" borderId="0" xfId="0"/>
    <xf numFmtId="0" fontId="3" fillId="2" borderId="0" xfId="0" applyFont="1" applyFill="1"/>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1" fillId="2" borderId="0" xfId="0" applyFont="1" applyFill="1" applyBorder="1"/>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3" fillId="0" borderId="0" xfId="0" applyFont="1"/>
    <xf numFmtId="0" fontId="11" fillId="2" borderId="1" xfId="0" applyFont="1" applyFill="1" applyBorder="1" applyAlignment="1" applyProtection="1">
      <alignment horizontal="center" vertical="center"/>
    </xf>
    <xf numFmtId="14" fontId="11" fillId="2" borderId="1" xfId="0" applyNumberFormat="1" applyFont="1" applyFill="1" applyBorder="1" applyAlignment="1" applyProtection="1">
      <alignment horizontal="center" vertical="center"/>
    </xf>
    <xf numFmtId="164" fontId="11" fillId="2" borderId="1" xfId="0" applyNumberFormat="1" applyFont="1" applyFill="1" applyBorder="1" applyAlignment="1" applyProtection="1">
      <alignment horizontal="center" vertical="center"/>
    </xf>
    <xf numFmtId="0" fontId="2" fillId="2" borderId="0" xfId="0" applyFont="1" applyFill="1" applyBorder="1"/>
    <xf numFmtId="164" fontId="11" fillId="2" borderId="9" xfId="0" applyNumberFormat="1" applyFont="1" applyFill="1" applyBorder="1" applyAlignment="1" applyProtection="1">
      <alignment horizontal="center" vertical="center"/>
    </xf>
    <xf numFmtId="1" fontId="11" fillId="2" borderId="9" xfId="0" applyNumberFormat="1"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14" fontId="11" fillId="2" borderId="9" xfId="0" applyNumberFormat="1"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164" fontId="10" fillId="2" borderId="9"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0" fontId="7" fillId="2" borderId="9" xfId="0" applyFont="1" applyFill="1" applyBorder="1" applyAlignment="1">
      <alignment horizontal="center" vertical="center"/>
    </xf>
    <xf numFmtId="1" fontId="11" fillId="2" borderId="9"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xf>
    <xf numFmtId="164" fontId="11" fillId="2" borderId="11" xfId="0" applyNumberFormat="1" applyFont="1" applyFill="1" applyBorder="1" applyAlignment="1" applyProtection="1">
      <alignment horizontal="center" vertical="center"/>
    </xf>
    <xf numFmtId="164" fontId="11" fillId="2" borderId="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9" xfId="0" applyFont="1" applyFill="1" applyBorder="1" applyAlignment="1">
      <alignment horizontal="center" vertical="center"/>
    </xf>
    <xf numFmtId="14" fontId="7" fillId="3" borderId="12" xfId="0" applyNumberFormat="1"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14" fontId="7" fillId="3" borderId="6"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32" xfId="0" applyFont="1" applyFill="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1" fillId="2" borderId="0" xfId="0" applyFont="1" applyFill="1"/>
    <xf numFmtId="0" fontId="10" fillId="3" borderId="10" xfId="0" applyFont="1" applyFill="1" applyBorder="1" applyAlignment="1">
      <alignment horizontal="center" vertical="center"/>
    </xf>
    <xf numFmtId="0" fontId="12" fillId="3" borderId="9" xfId="0" applyFont="1" applyFill="1" applyBorder="1" applyAlignment="1">
      <alignment vertical="center"/>
    </xf>
    <xf numFmtId="165" fontId="12" fillId="3" borderId="9" xfId="0" applyNumberFormat="1" applyFont="1" applyFill="1" applyBorder="1" applyAlignment="1">
      <alignment vertical="center"/>
    </xf>
    <xf numFmtId="0" fontId="11" fillId="3" borderId="9"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4" xfId="0"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4" fontId="11" fillId="3" borderId="9" xfId="0" applyNumberFormat="1" applyFont="1" applyFill="1" applyBorder="1" applyAlignment="1" applyProtection="1">
      <alignment horizontal="center" vertical="center"/>
      <protection locked="0"/>
    </xf>
    <xf numFmtId="14" fontId="11" fillId="3" borderId="1" xfId="0" applyNumberFormat="1" applyFont="1" applyFill="1" applyBorder="1" applyAlignment="1" applyProtection="1">
      <alignment horizontal="center" vertical="center"/>
      <protection locked="0"/>
    </xf>
    <xf numFmtId="0" fontId="11" fillId="3" borderId="1" xfId="0" applyFont="1" applyFill="1" applyBorder="1" applyAlignment="1">
      <alignment horizontal="center" vertical="center"/>
    </xf>
    <xf numFmtId="164" fontId="11" fillId="3" borderId="9" xfId="0" applyNumberFormat="1" applyFont="1" applyFill="1" applyBorder="1" applyAlignment="1" applyProtection="1">
      <alignment horizontal="center" vertical="center"/>
      <protection locked="0"/>
    </xf>
    <xf numFmtId="1" fontId="11" fillId="3" borderId="9" xfId="0" applyNumberFormat="1" applyFont="1" applyFill="1" applyBorder="1" applyAlignment="1" applyProtection="1">
      <alignment horizontal="center" vertical="center"/>
    </xf>
    <xf numFmtId="165" fontId="11" fillId="3" borderId="9" xfId="0" applyNumberFormat="1" applyFont="1" applyFill="1" applyBorder="1" applyAlignment="1" applyProtection="1">
      <alignment horizontal="center" vertical="center"/>
    </xf>
    <xf numFmtId="1" fontId="11" fillId="3" borderId="9" xfId="0" applyNumberFormat="1" applyFont="1" applyFill="1" applyBorder="1" applyAlignment="1" applyProtection="1">
      <alignment horizontal="center" vertical="center"/>
      <protection locked="0"/>
    </xf>
    <xf numFmtId="164" fontId="11" fillId="3" borderId="1" xfId="0" applyNumberFormat="1"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xf>
    <xf numFmtId="165" fontId="11" fillId="3" borderId="1" xfId="0" applyNumberFormat="1" applyFont="1" applyFill="1" applyBorder="1" applyAlignment="1" applyProtection="1">
      <alignment horizontal="center" vertical="center"/>
    </xf>
    <xf numFmtId="1" fontId="11" fillId="3" borderId="1" xfId="0" applyNumberFormat="1" applyFont="1" applyFill="1" applyBorder="1" applyAlignment="1" applyProtection="1">
      <alignment horizontal="center" vertical="center"/>
      <protection locked="0"/>
    </xf>
    <xf numFmtId="165" fontId="11" fillId="3" borderId="1" xfId="0" applyNumberFormat="1" applyFont="1" applyFill="1" applyBorder="1" applyAlignment="1">
      <alignment horizontal="center" vertical="center"/>
    </xf>
    <xf numFmtId="165" fontId="11" fillId="3" borderId="1" xfId="0" applyNumberFormat="1" applyFont="1" applyFill="1" applyBorder="1"/>
    <xf numFmtId="1" fontId="11" fillId="3" borderId="1" xfId="0" applyNumberFormat="1" applyFont="1" applyFill="1" applyBorder="1" applyAlignment="1">
      <alignment horizontal="center" vertical="center"/>
    </xf>
    <xf numFmtId="0" fontId="2" fillId="3" borderId="27" xfId="0" applyFont="1" applyFill="1" applyBorder="1"/>
    <xf numFmtId="0" fontId="17" fillId="2" borderId="0" xfId="0" applyFont="1" applyFill="1" applyBorder="1" applyAlignment="1">
      <alignment horizontal="center" vertical="center"/>
    </xf>
    <xf numFmtId="0" fontId="18" fillId="2" borderId="0" xfId="1" applyFont="1" applyFill="1" applyBorder="1" applyAlignment="1">
      <alignment horizontal="center" vertical="center"/>
    </xf>
    <xf numFmtId="0" fontId="20" fillId="3" borderId="34" xfId="0" applyFont="1" applyFill="1" applyBorder="1" applyAlignment="1">
      <alignment horizontal="center"/>
    </xf>
    <xf numFmtId="0" fontId="20" fillId="3" borderId="0" xfId="0" applyFont="1" applyFill="1" applyAlignment="1">
      <alignment horizontal="center"/>
    </xf>
    <xf numFmtId="0" fontId="20" fillId="3" borderId="36" xfId="0" applyFont="1" applyFill="1" applyBorder="1" applyAlignment="1">
      <alignment horizontal="center"/>
    </xf>
    <xf numFmtId="0" fontId="20" fillId="3" borderId="40" xfId="0" applyFont="1" applyFill="1" applyBorder="1" applyAlignment="1">
      <alignment horizontal="center"/>
    </xf>
    <xf numFmtId="0" fontId="20" fillId="3" borderId="27" xfId="0" applyFont="1" applyFill="1" applyBorder="1" applyAlignment="1">
      <alignment horizontal="center"/>
    </xf>
    <xf numFmtId="0" fontId="20" fillId="3" borderId="41" xfId="0" applyFont="1" applyFill="1" applyBorder="1" applyAlignment="1">
      <alignment horizontal="center"/>
    </xf>
    <xf numFmtId="0" fontId="1" fillId="3" borderId="3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9" fillId="3" borderId="34" xfId="0" applyFont="1" applyFill="1" applyBorder="1" applyAlignment="1">
      <alignment horizontal="center" wrapText="1"/>
    </xf>
    <xf numFmtId="0" fontId="19" fillId="3" borderId="0" xfId="0" applyFont="1" applyFill="1" applyAlignment="1">
      <alignment horizontal="center" wrapText="1"/>
    </xf>
    <xf numFmtId="0" fontId="19" fillId="3" borderId="36" xfId="0" applyFont="1" applyFill="1" applyBorder="1" applyAlignment="1">
      <alignment horizont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 fillId="2" borderId="0" xfId="0" applyFont="1" applyFill="1" applyAlignment="1">
      <alignment horizontal="center"/>
    </xf>
    <xf numFmtId="0" fontId="1" fillId="3" borderId="14"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5" xfId="0" applyFont="1" applyFill="1" applyBorder="1" applyAlignment="1">
      <alignment horizontal="center" vertical="center"/>
    </xf>
    <xf numFmtId="0" fontId="19" fillId="2" borderId="2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6" fillId="2" borderId="13" xfId="0" applyFont="1" applyFill="1" applyBorder="1" applyAlignment="1">
      <alignment horizontal="right" vertical="top"/>
    </xf>
    <xf numFmtId="0" fontId="19"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21" xfId="1" applyFont="1" applyFill="1" applyBorder="1" applyAlignment="1">
      <alignment horizontal="center" vertical="center"/>
    </xf>
    <xf numFmtId="0" fontId="16" fillId="2" borderId="20" xfId="1" applyFont="1" applyFill="1" applyBorder="1" applyAlignment="1">
      <alignment horizontal="center" vertical="center"/>
    </xf>
    <xf numFmtId="0" fontId="16" fillId="2" borderId="21"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3" xfId="1" applyFont="1" applyFill="1" applyBorder="1" applyAlignment="1">
      <alignment horizontal="center" vertical="center"/>
    </xf>
    <xf numFmtId="0" fontId="19" fillId="2" borderId="1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2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14" fontId="10" fillId="3" borderId="9" xfId="0" applyNumberFormat="1" applyFont="1" applyFill="1" applyBorder="1" applyAlignment="1">
      <alignment horizontal="left"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8" fillId="2" borderId="0" xfId="0" applyFont="1" applyFill="1" applyBorder="1" applyAlignment="1">
      <alignment horizontal="left" vertical="center"/>
    </xf>
    <xf numFmtId="0" fontId="9" fillId="3" borderId="27" xfId="0" applyFont="1" applyFill="1" applyBorder="1" applyAlignment="1">
      <alignment horizontal="left" vertical="center"/>
    </xf>
    <xf numFmtId="0" fontId="8" fillId="2" borderId="0" xfId="0" applyFont="1" applyFill="1" applyBorder="1" applyAlignment="1">
      <alignment horizontal="left" vertical="center" wrapText="1"/>
    </xf>
  </cellXfs>
  <cellStyles count="2">
    <cellStyle name="Hyperlink" xfId="1" builtinId="8"/>
    <cellStyle name="Normal" xfId="0" builtinId="0"/>
  </cellStyles>
  <dxfs count="40">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6" formatCode="dd/mm/yyyy"/>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6" formatCode="dd/mm/yyyy"/>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dxf>
    <dxf>
      <border>
        <bottom style="medium">
          <color indexed="64"/>
        </bottom>
      </border>
    </dxf>
    <dxf>
      <font>
        <b/>
        <i val="0"/>
        <strike val="0"/>
        <outline val="0"/>
        <shadow val="0"/>
        <u val="none"/>
        <vertAlign val="baseline"/>
        <sz val="12"/>
        <color theme="1"/>
        <name val="Gill Sans MT"/>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hair">
          <color auto="1"/>
        </left>
        <right style="hair">
          <color auto="1"/>
        </right>
        <top/>
        <bottom/>
      </border>
    </dxf>
    <dxf>
      <font>
        <b/>
        <i val="0"/>
        <color rgb="FF9C0006"/>
      </font>
      <fill>
        <patternFill>
          <bgColor rgb="FFFFC7CE"/>
        </patternFill>
      </fill>
    </dxf>
    <dxf>
      <font>
        <b/>
        <i val="0"/>
        <color rgb="FF9C6500"/>
      </font>
      <fill>
        <patternFill>
          <bgColor rgb="FFFFEB9C"/>
        </patternFill>
      </fill>
    </dxf>
    <dxf>
      <font>
        <b/>
        <i val="0"/>
        <color rgb="FF006100"/>
      </font>
      <fill>
        <patternFill>
          <bgColor theme="6" tint="0.59996337778862885"/>
        </patternFill>
      </fill>
    </dxf>
  </dxfs>
  <tableStyles count="0" defaultTableStyle="TableStyleMedium2" defaultPivotStyle="PivotStyleLight16"/>
  <colors>
    <mruColors>
      <color rgb="FFFFFF99"/>
      <color rgb="FF13A9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G167" totalsRowShown="0" headerRowDxfId="36" dataDxfId="34" headerRowBorderDxfId="35" tableBorderDxfId="33">
  <autoFilter ref="A2:AG167" xr:uid="{00000000-0009-0000-0100-000001000000}"/>
  <tableColumns count="33">
    <tableColumn id="1" xr3:uid="{00000000-0010-0000-0000-000001000000}" name="Name" dataDxfId="32"/>
    <tableColumn id="2" xr3:uid="{00000000-0010-0000-0000-000002000000}" name="Age Group" dataDxfId="31">
      <calculatedColumnFormula>VLOOKUP(A3,TBL_Player,2,FALSE)</calculatedColumnFormula>
    </tableColumn>
    <tableColumn id="33" xr3:uid="{00000000-0010-0000-0000-000021000000}" name="Club" dataDxfId="30">
      <calculatedColumnFormula>VLOOKUP(Table1[[#This Row],[Name]], TBL_Player, 3, FALSE)</calculatedColumnFormula>
    </tableColumn>
    <tableColumn id="37" xr3:uid="{00000000-0010-0000-0000-000025000000}" name="Data Collection Date" dataDxfId="29"/>
    <tableColumn id="4" xr3:uid="{00000000-0010-0000-0000-000004000000}" name="DOB" dataDxfId="28">
      <calculatedColumnFormula>VLOOKUP(Table1[[#This Row],[Name]],TBL_Player,5,FALSE)</calculatedColumnFormula>
    </tableColumn>
    <tableColumn id="5" xr3:uid="{00000000-0010-0000-0000-000005000000}" name="Age" dataDxfId="27">
      <calculatedColumnFormula>(Table1[[#This Row],[Data Collection Date]]-E3)/365.25</calculatedColumnFormula>
    </tableColumn>
    <tableColumn id="6" xr3:uid="{00000000-0010-0000-0000-000006000000}" name="Stature (cm)" dataDxfId="26"/>
    <tableColumn id="7" xr3:uid="{00000000-0010-0000-0000-000007000000}" name="Body Mass (kg)" dataDxfId="25"/>
    <tableColumn id="8" xr3:uid="{00000000-0010-0000-0000-000008000000}" name="Leg Length (cm)" dataDxfId="24">
      <calculatedColumnFormula>Table1[[#This Row],[Stature (cm)]]-Table1[[#This Row],[Sitting Height (cm)]]</calculatedColumnFormula>
    </tableColumn>
    <tableColumn id="9" xr3:uid="{00000000-0010-0000-0000-000009000000}" name="Sitting Height (cm)" dataDxfId="23"/>
    <tableColumn id="10" xr3:uid="{00000000-0010-0000-0000-00000A000000}" name="LL *SH" dataDxfId="22">
      <calculatedColumnFormula>Table1[[#This Row],[Leg Length (cm)]]*Table1[[#This Row],[Sitting Height (cm)]]</calculatedColumnFormula>
    </tableColumn>
    <tableColumn id="11" xr3:uid="{00000000-0010-0000-0000-00000B000000}" name="Age*LL" dataDxfId="21">
      <calculatedColumnFormula>Table1[[#This Row],[Age]]*Table1[[#This Row],[Leg Length (cm)]]</calculatedColumnFormula>
    </tableColumn>
    <tableColumn id="12" xr3:uid="{00000000-0010-0000-0000-00000C000000}" name="Age*SH" dataDxfId="20">
      <calculatedColumnFormula>Table1[[#This Row],[Age]]*Table1[[#This Row],[Sitting Height (cm)]]</calculatedColumnFormula>
    </tableColumn>
    <tableColumn id="24" xr3:uid="{A0B5136A-F3DE-744E-ABD7-6356590E4A0E}" name="Age*Mass" dataDxfId="19">
      <calculatedColumnFormula>Table1[[#This Row],[Age]]*Table1[[#This Row],[Body Mass (kg)]]</calculatedColumnFormula>
    </tableColumn>
    <tableColumn id="13" xr3:uid="{00000000-0010-0000-0000-00000D000000}" name="Mass*Stature" dataDxfId="18">
      <calculatedColumnFormula>Table1[[#This Row],[Body Mass (kg)]]/Table1[[#This Row],[Stature (cm)]]*100</calculatedColumnFormula>
    </tableColumn>
    <tableColumn id="3" xr3:uid="{CD761280-428C-E44D-BADB-4F142CD8905F}" name="Mass/Stature" dataDxfId="17">
      <calculatedColumnFormula>Table1[[#This Row],[Body Mass (kg)]]/Table1[[#This Row],[Stature (cm)]]</calculatedColumnFormula>
    </tableColumn>
    <tableColumn id="19" xr3:uid="{00000000-0010-0000-0000-000013000000}" name="ß" dataDxfId="16">
      <calculatedColumnFormula>VLOOKUP(Table1[[#This Row],[Age]],TBL_RegressionMale,2,TRUE)</calculatedColumnFormula>
    </tableColumn>
    <tableColumn id="20" xr3:uid="{00000000-0010-0000-0000-000014000000}" name="Stature (in)" dataDxfId="15">
      <calculatedColumnFormula>VLOOKUP(Table1[[#This Row],[Age]],TBL_RegressionMale,3,TRUE)</calculatedColumnFormula>
    </tableColumn>
    <tableColumn id="21" xr3:uid="{00000000-0010-0000-0000-000015000000}" name="Body Mass regression (lb)" dataDxfId="14">
      <calculatedColumnFormula>VLOOKUP(Table1[[#This Row],[Age]],TBL_RegressionMale,4,TRUE)</calculatedColumnFormula>
    </tableColumn>
    <tableColumn id="22" xr3:uid="{00000000-0010-0000-0000-000016000000}" name="Midparent stature regression" dataDxfId="13">
      <calculatedColumnFormula>VLOOKUP(Table1[[#This Row],[Age]],TBL_RegressionMale,5,TRUE)</calculatedColumnFormula>
    </tableColumn>
    <tableColumn id="26" xr3:uid="{00000000-0010-0000-0000-00001A000000}" name="Mother Height (cm)" dataDxfId="12"/>
    <tableColumn id="18" xr3:uid="{CDD6B4D9-A7E1-8348-BA57-81BD683F9D86}" name="Mother Height (in)" dataDxfId="11">
      <calculatedColumnFormula>Table1[[#This Row],[Mother Height (cm)]]*0.3937</calculatedColumnFormula>
    </tableColumn>
    <tableColumn id="17" xr3:uid="{EBB4EEDA-5CD3-364E-982F-C01B80CDA938}" name="Adjusted Mother Height (cm)" dataDxfId="10">
      <calculatedColumnFormula>((Table1[[#This Row],[Mother Height (in)]]*0.953)+2.803)*2.54</calculatedColumnFormula>
    </tableColumn>
    <tableColumn id="28" xr3:uid="{00000000-0010-0000-0000-00001C000000}" name="Father Height (cm)" dataDxfId="9"/>
    <tableColumn id="23" xr3:uid="{A6F46413-9700-6D49-804E-E7BF49BFCE9E}" name="Father Heght (in)" dataDxfId="8">
      <calculatedColumnFormula>Table1[[#This Row],[Father Height (cm)]]*0.3937</calculatedColumnFormula>
    </tableColumn>
    <tableColumn id="36" xr3:uid="{070A89EB-90C2-F94D-8703-3A5163F61059}" name="Adjusted Father Height (cm)" dataDxfId="7">
      <calculatedColumnFormula>((Table1[[#This Row],[Father Heght (in)]]*0.955)+2.316)*2.54</calculatedColumnFormula>
    </tableColumn>
    <tableColumn id="16" xr3:uid="{F7AF0F7B-4F8A-2F41-9014-0ABD7710BD1E}" name="Adjusted Midparent Stature (cm)" dataDxfId="6">
      <calculatedColumnFormula>(Table1[[#This Row],[Adjusted Mother Height (cm)]]+Table1[[#This Row],[Adjusted Father Height (cm)]])/2</calculatedColumnFormula>
    </tableColumn>
    <tableColumn id="31" xr3:uid="{00000000-0010-0000-0000-00001F000000}" name="PAH (cm)" dataDxfId="5">
      <calculatedColumnFormula>Q3+(Table1[[#This Row],[Stature (in)]]*Table1[[#This Row],[Stature (cm)]])+(Table1[[#This Row],[Body Mass regression (lb)]]*Table1[[#This Row],[Body Mass (kg)]])+(Table1[[#This Row],[Midparent stature regression]]*Table1[[#This Row],[Adjusted Midparent Stature (cm)]])</calculatedColumnFormula>
    </tableColumn>
    <tableColumn id="32" xr3:uid="{00000000-0010-0000-0000-000020000000}" name="% PAH (Khamis-Roche)" dataDxfId="4">
      <calculatedColumnFormula>(G3/AB3)*100</calculatedColumnFormula>
    </tableColumn>
    <tableColumn id="14" xr3:uid="{00000000-0010-0000-0000-00000E000000}" name="Modified Mirwald Maturity Offset" dataDxfId="3">
      <calculatedColumnFormula>-9.376+(0.0001882*Table1[[#This Row],[LL *SH]])+(0.0022*Table1[[#This Row],[Age*LL]])+(0.005841*Table1[[#This Row],[Age*SH]])-(0.002658*Table1[[#This Row],[Age*Mass]])+(0.07693*(Table1[[#This Row],[Mass/Stature]]*100))</calculatedColumnFormula>
    </tableColumn>
    <tableColumn id="15" xr3:uid="{00000000-0010-0000-0000-00000F000000}" name="Mirwald APHV" dataDxfId="2">
      <calculatedColumnFormula>F3-AD3</calculatedColumnFormula>
    </tableColumn>
    <tableColumn id="34" xr3:uid="{00000000-0010-0000-0000-000022000000}" name="Moore Maturity Offset" dataDxfId="1">
      <calculatedColumnFormula>-7.709133+(0.0042232*(Table1[[#This Row],[Age]]*Table1[[#This Row],[Stature (cm)]]))</calculatedColumnFormula>
    </tableColumn>
    <tableColumn id="35" xr3:uid="{00000000-0010-0000-0000-000023000000}" name="Moore APHV" dataDxfId="0">
      <calculatedColumnFormula>Table1[[#This Row],[Age]]-Table1[[#This Row],[Moore Maturity Offset]]</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cbi.nlm.nih.gov/pubmed/28605273" TargetMode="External"/><Relationship Id="rId2" Type="http://schemas.openxmlformats.org/officeDocument/2006/relationships/hyperlink" Target="https://www.ncbi.nlm.nih.gov/pubmed/28608181" TargetMode="External"/><Relationship Id="rId1" Type="http://schemas.openxmlformats.org/officeDocument/2006/relationships/hyperlink" Target="https://www.ncbi.nlm.nih.gov/pubmed/25423445" TargetMode="External"/><Relationship Id="rId5" Type="http://schemas.openxmlformats.org/officeDocument/2006/relationships/hyperlink" Target="https://www.ncbi.nlm.nih.gov/pubmed/7936860" TargetMode="External"/><Relationship Id="rId4" Type="http://schemas.openxmlformats.org/officeDocument/2006/relationships/hyperlink" Target="https://www.ncbi.nlm.nih.gov/pubmed/8521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zoomScale="140" zoomScaleNormal="140" workbookViewId="0">
      <selection activeCell="O13" sqref="O13"/>
    </sheetView>
  </sheetViews>
  <sheetFormatPr baseColWidth="10" defaultColWidth="9.1640625" defaultRowHeight="15" x14ac:dyDescent="0.2"/>
  <cols>
    <col min="1" max="3" width="9.1640625" style="1"/>
    <col min="4" max="11" width="11.6640625" style="1" customWidth="1"/>
    <col min="12" max="16384" width="9.1640625" style="1"/>
  </cols>
  <sheetData>
    <row r="1" spans="2:13" ht="16" thickBot="1" x14ac:dyDescent="0.25"/>
    <row r="2" spans="2:13" ht="30" customHeight="1" thickBot="1" x14ac:dyDescent="0.25">
      <c r="B2" s="108" t="s">
        <v>59</v>
      </c>
      <c r="C2" s="109"/>
      <c r="D2" s="109"/>
      <c r="E2" s="109"/>
      <c r="F2" s="109"/>
      <c r="G2" s="109"/>
      <c r="H2" s="109"/>
      <c r="I2" s="109"/>
      <c r="J2" s="109"/>
      <c r="K2" s="109"/>
      <c r="L2" s="109"/>
      <c r="M2" s="110"/>
    </row>
    <row r="3" spans="2:13" ht="15" customHeight="1" thickBot="1" x14ac:dyDescent="0.25">
      <c r="B3" s="61"/>
      <c r="C3" s="111"/>
      <c r="D3" s="111"/>
      <c r="E3" s="111"/>
      <c r="F3" s="111"/>
      <c r="G3" s="111"/>
      <c r="H3" s="111"/>
      <c r="I3" s="111"/>
      <c r="J3" s="111"/>
      <c r="K3" s="111"/>
      <c r="L3" s="111"/>
      <c r="M3" s="111"/>
    </row>
    <row r="4" spans="2:13" ht="30" customHeight="1" thickBot="1" x14ac:dyDescent="0.25">
      <c r="B4" s="112" t="s">
        <v>17</v>
      </c>
      <c r="C4" s="113"/>
      <c r="D4" s="112" t="s">
        <v>18</v>
      </c>
      <c r="E4" s="114"/>
      <c r="F4" s="114"/>
      <c r="G4" s="114"/>
      <c r="H4" s="114"/>
      <c r="I4" s="114"/>
      <c r="J4" s="114"/>
      <c r="K4" s="113"/>
      <c r="L4" s="114" t="s">
        <v>19</v>
      </c>
      <c r="M4" s="113"/>
    </row>
    <row r="5" spans="2:13" ht="30" customHeight="1" x14ac:dyDescent="0.2">
      <c r="B5" s="138">
        <v>1</v>
      </c>
      <c r="C5" s="139"/>
      <c r="D5" s="130" t="s">
        <v>70</v>
      </c>
      <c r="E5" s="131"/>
      <c r="F5" s="131"/>
      <c r="G5" s="131"/>
      <c r="H5" s="131"/>
      <c r="I5" s="131"/>
      <c r="J5" s="131"/>
      <c r="K5" s="132"/>
      <c r="L5" s="122" t="s">
        <v>20</v>
      </c>
      <c r="M5" s="123"/>
    </row>
    <row r="6" spans="2:13" ht="30" customHeight="1" x14ac:dyDescent="0.2">
      <c r="B6" s="104">
        <v>2</v>
      </c>
      <c r="C6" s="105"/>
      <c r="D6" s="115" t="s">
        <v>21</v>
      </c>
      <c r="E6" s="116"/>
      <c r="F6" s="116"/>
      <c r="G6" s="116"/>
      <c r="H6" s="116"/>
      <c r="I6" s="116"/>
      <c r="J6" s="116"/>
      <c r="K6" s="117"/>
      <c r="L6" s="124" t="s">
        <v>20</v>
      </c>
      <c r="M6" s="125"/>
    </row>
    <row r="7" spans="2:13" ht="30" customHeight="1" x14ac:dyDescent="0.2">
      <c r="B7" s="104">
        <v>3</v>
      </c>
      <c r="C7" s="105"/>
      <c r="D7" s="135" t="s">
        <v>71</v>
      </c>
      <c r="E7" s="136"/>
      <c r="F7" s="136"/>
      <c r="G7" s="136"/>
      <c r="H7" s="136"/>
      <c r="I7" s="136"/>
      <c r="J7" s="136"/>
      <c r="K7" s="137"/>
      <c r="L7" s="126" t="s">
        <v>20</v>
      </c>
      <c r="M7" s="127"/>
    </row>
    <row r="8" spans="2:13" ht="30" customHeight="1" x14ac:dyDescent="0.2">
      <c r="B8" s="106">
        <v>4</v>
      </c>
      <c r="C8" s="107"/>
      <c r="D8" s="115" t="s">
        <v>72</v>
      </c>
      <c r="E8" s="116"/>
      <c r="F8" s="116"/>
      <c r="G8" s="116"/>
      <c r="H8" s="116"/>
      <c r="I8" s="116"/>
      <c r="J8" s="116"/>
      <c r="K8" s="117"/>
      <c r="L8" s="126" t="s">
        <v>20</v>
      </c>
      <c r="M8" s="127"/>
    </row>
    <row r="9" spans="2:13" ht="30" customHeight="1" x14ac:dyDescent="0.2">
      <c r="B9" s="104">
        <v>5</v>
      </c>
      <c r="C9" s="105"/>
      <c r="D9" s="115" t="s">
        <v>73</v>
      </c>
      <c r="E9" s="116"/>
      <c r="F9" s="116"/>
      <c r="G9" s="116"/>
      <c r="H9" s="116"/>
      <c r="I9" s="116"/>
      <c r="J9" s="116"/>
      <c r="K9" s="117"/>
      <c r="L9" s="126" t="s">
        <v>20</v>
      </c>
      <c r="M9" s="127"/>
    </row>
    <row r="10" spans="2:13" ht="30" customHeight="1" thickBot="1" x14ac:dyDescent="0.25">
      <c r="B10" s="133">
        <v>6</v>
      </c>
      <c r="C10" s="134"/>
      <c r="D10" s="119" t="s">
        <v>74</v>
      </c>
      <c r="E10" s="120"/>
      <c r="F10" s="120"/>
      <c r="G10" s="120"/>
      <c r="H10" s="120"/>
      <c r="I10" s="120"/>
      <c r="J10" s="120"/>
      <c r="K10" s="121"/>
      <c r="L10" s="128" t="s">
        <v>20</v>
      </c>
      <c r="M10" s="129"/>
    </row>
    <row r="11" spans="2:13" ht="30" customHeight="1" thickBot="1" x14ac:dyDescent="0.25">
      <c r="B11" s="118" t="s">
        <v>36</v>
      </c>
      <c r="C11" s="118"/>
      <c r="D11" s="118"/>
      <c r="E11" s="118"/>
      <c r="F11" s="118"/>
      <c r="G11" s="118"/>
      <c r="H11" s="118"/>
      <c r="I11" s="118"/>
      <c r="J11" s="118"/>
      <c r="K11" s="118"/>
      <c r="L11" s="118"/>
      <c r="M11" s="118"/>
    </row>
    <row r="12" spans="2:13" x14ac:dyDescent="0.2">
      <c r="B12" s="95" t="s">
        <v>75</v>
      </c>
      <c r="C12" s="96"/>
      <c r="D12" s="96"/>
      <c r="E12" s="96"/>
      <c r="F12" s="96"/>
      <c r="G12" s="96"/>
      <c r="H12" s="96"/>
      <c r="I12" s="96"/>
      <c r="J12" s="96"/>
      <c r="K12" s="96"/>
      <c r="L12" s="96"/>
      <c r="M12" s="97"/>
    </row>
    <row r="13" spans="2:13" x14ac:dyDescent="0.2">
      <c r="B13" s="98"/>
      <c r="C13" s="99"/>
      <c r="D13" s="99"/>
      <c r="E13" s="99"/>
      <c r="F13" s="99"/>
      <c r="G13" s="99"/>
      <c r="H13" s="99"/>
      <c r="I13" s="99"/>
      <c r="J13" s="99"/>
      <c r="K13" s="99"/>
      <c r="L13" s="99"/>
      <c r="M13" s="100"/>
    </row>
    <row r="14" spans="2:13" x14ac:dyDescent="0.2">
      <c r="B14" s="101" t="s">
        <v>61</v>
      </c>
      <c r="C14" s="102"/>
      <c r="D14" s="102"/>
      <c r="E14" s="102"/>
      <c r="F14" s="102"/>
      <c r="G14" s="102"/>
      <c r="H14" s="102"/>
      <c r="I14" s="102"/>
      <c r="J14" s="102"/>
      <c r="K14" s="102"/>
      <c r="L14" s="102"/>
      <c r="M14" s="103"/>
    </row>
    <row r="15" spans="2:13" x14ac:dyDescent="0.2">
      <c r="B15" s="101" t="s">
        <v>62</v>
      </c>
      <c r="C15" s="102"/>
      <c r="D15" s="102"/>
      <c r="E15" s="102"/>
      <c r="F15" s="102"/>
      <c r="G15" s="102"/>
      <c r="H15" s="102"/>
      <c r="I15" s="102"/>
      <c r="J15" s="102"/>
      <c r="K15" s="102"/>
      <c r="L15" s="102"/>
      <c r="M15" s="103"/>
    </row>
    <row r="16" spans="2:13" x14ac:dyDescent="0.2">
      <c r="B16" s="89" t="s">
        <v>63</v>
      </c>
      <c r="C16" s="90"/>
      <c r="D16" s="90"/>
      <c r="E16" s="90"/>
      <c r="F16" s="90"/>
      <c r="G16" s="90"/>
      <c r="H16" s="90"/>
      <c r="I16" s="90"/>
      <c r="J16" s="90"/>
      <c r="K16" s="90"/>
      <c r="L16" s="90"/>
      <c r="M16" s="91"/>
    </row>
    <row r="17" spans="2:13" x14ac:dyDescent="0.2">
      <c r="B17" s="89" t="s">
        <v>64</v>
      </c>
      <c r="C17" s="90"/>
      <c r="D17" s="90"/>
      <c r="E17" s="90"/>
      <c r="F17" s="90"/>
      <c r="G17" s="90"/>
      <c r="H17" s="90"/>
      <c r="I17" s="90"/>
      <c r="J17" s="90"/>
      <c r="K17" s="90"/>
      <c r="L17" s="90"/>
      <c r="M17" s="91"/>
    </row>
    <row r="18" spans="2:13" x14ac:dyDescent="0.2">
      <c r="B18" s="89" t="s">
        <v>65</v>
      </c>
      <c r="C18" s="90"/>
      <c r="D18" s="90"/>
      <c r="E18" s="90"/>
      <c r="F18" s="90"/>
      <c r="G18" s="90"/>
      <c r="H18" s="90"/>
      <c r="I18" s="90"/>
      <c r="J18" s="90"/>
      <c r="K18" s="90"/>
      <c r="L18" s="90"/>
      <c r="M18" s="91"/>
    </row>
    <row r="19" spans="2:13" x14ac:dyDescent="0.2">
      <c r="B19" s="89" t="s">
        <v>66</v>
      </c>
      <c r="C19" s="90"/>
      <c r="D19" s="90"/>
      <c r="E19" s="90"/>
      <c r="F19" s="90"/>
      <c r="G19" s="90"/>
      <c r="H19" s="90"/>
      <c r="I19" s="90"/>
      <c r="J19" s="90"/>
      <c r="K19" s="90"/>
      <c r="L19" s="90"/>
      <c r="M19" s="91"/>
    </row>
    <row r="20" spans="2:13" x14ac:dyDescent="0.2">
      <c r="B20" s="89" t="s">
        <v>67</v>
      </c>
      <c r="C20" s="90"/>
      <c r="D20" s="90"/>
      <c r="E20" s="90"/>
      <c r="F20" s="90"/>
      <c r="G20" s="90"/>
      <c r="H20" s="90"/>
      <c r="I20" s="90"/>
      <c r="J20" s="90"/>
      <c r="K20" s="90"/>
      <c r="L20" s="90"/>
      <c r="M20" s="91"/>
    </row>
    <row r="21" spans="2:13" x14ac:dyDescent="0.2">
      <c r="B21" s="89" t="s">
        <v>68</v>
      </c>
      <c r="C21" s="90"/>
      <c r="D21" s="90"/>
      <c r="E21" s="90"/>
      <c r="F21" s="90"/>
      <c r="G21" s="90"/>
      <c r="H21" s="90"/>
      <c r="I21" s="90"/>
      <c r="J21" s="90"/>
      <c r="K21" s="90"/>
      <c r="L21" s="90"/>
      <c r="M21" s="91"/>
    </row>
    <row r="22" spans="2:13" ht="16" thickBot="1" x14ac:dyDescent="0.25">
      <c r="B22" s="92" t="s">
        <v>69</v>
      </c>
      <c r="C22" s="93"/>
      <c r="D22" s="93"/>
      <c r="E22" s="93"/>
      <c r="F22" s="93"/>
      <c r="G22" s="93"/>
      <c r="H22" s="93"/>
      <c r="I22" s="93"/>
      <c r="J22" s="93"/>
      <c r="K22" s="93"/>
      <c r="L22" s="93"/>
      <c r="M22" s="94"/>
    </row>
  </sheetData>
  <sheetProtection sheet="1" objects="1" scenarios="1"/>
  <mergeCells count="34">
    <mergeCell ref="D9:K9"/>
    <mergeCell ref="B11:M11"/>
    <mergeCell ref="D10:K10"/>
    <mergeCell ref="L5:M5"/>
    <mergeCell ref="L6:M6"/>
    <mergeCell ref="L7:M7"/>
    <mergeCell ref="L8:M8"/>
    <mergeCell ref="L9:M9"/>
    <mergeCell ref="L10:M10"/>
    <mergeCell ref="D5:K5"/>
    <mergeCell ref="D6:K6"/>
    <mergeCell ref="B9:C9"/>
    <mergeCell ref="B10:C10"/>
    <mergeCell ref="D7:K7"/>
    <mergeCell ref="D8:K8"/>
    <mergeCell ref="B5:C5"/>
    <mergeCell ref="B6:C6"/>
    <mergeCell ref="B7:C7"/>
    <mergeCell ref="B8:C8"/>
    <mergeCell ref="B2:M2"/>
    <mergeCell ref="C3:M3"/>
    <mergeCell ref="B4:C4"/>
    <mergeCell ref="L4:M4"/>
    <mergeCell ref="D4:K4"/>
    <mergeCell ref="B12:M13"/>
    <mergeCell ref="B14:M14"/>
    <mergeCell ref="B15:M15"/>
    <mergeCell ref="B16:M16"/>
    <mergeCell ref="B17:M17"/>
    <mergeCell ref="B18:M18"/>
    <mergeCell ref="B19:M19"/>
    <mergeCell ref="B20:M20"/>
    <mergeCell ref="B21:M21"/>
    <mergeCell ref="B22:M22"/>
  </mergeCells>
  <hyperlinks>
    <hyperlink ref="L5:M5" location="'Control Panel'!C2" display="Click Here" xr:uid="{A0D4AAC4-D2D5-574F-9A13-A81DB2DD1914}"/>
    <hyperlink ref="L6:M6" location="Data!A3" display="Click Here" xr:uid="{8D0D289F-5A32-9C41-BA89-AEB12D911F7C}"/>
    <hyperlink ref="L7:M7" location="Data!D3" display="Click Here" xr:uid="{DF35DE5A-1CDF-564F-838F-F204E23A2A9F}"/>
    <hyperlink ref="L8:M8" location="Data!G3" display="Click Here" xr:uid="{4C5EF118-7C4F-1F43-965B-974994DC470E}"/>
    <hyperlink ref="L9:M9" location="Data!AE3" display="Click Here" xr:uid="{171A4C70-31D7-0541-8721-C717B021C997}"/>
    <hyperlink ref="L10:M10" location="Data!AC3" display="Click Here" xr:uid="{6111326E-0351-034E-A65B-C1C4490ED72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67"/>
  <sheetViews>
    <sheetView zoomScaleNormal="80" zoomScalePageLayoutView="80" workbookViewId="0">
      <pane xSplit="1" topLeftCell="D1" activePane="topRight" state="frozen"/>
      <selection pane="topRight" activeCell="X9" sqref="X9"/>
    </sheetView>
  </sheetViews>
  <sheetFormatPr baseColWidth="10" defaultColWidth="9" defaultRowHeight="17" x14ac:dyDescent="0.2"/>
  <cols>
    <col min="1" max="1" width="32.6640625" style="12" customWidth="1"/>
    <col min="2" max="2" width="13.5" style="10" customWidth="1"/>
    <col min="3" max="3" width="16.83203125" style="10" customWidth="1"/>
    <col min="4" max="4" width="13.5" style="74" customWidth="1"/>
    <col min="5" max="6" width="13.5" style="10" customWidth="1"/>
    <col min="7" max="8" width="13.5" style="74" customWidth="1"/>
    <col min="9" max="9" width="12.83203125" style="74" hidden="1" customWidth="1"/>
    <col min="10" max="10" width="13.5" style="74" customWidth="1"/>
    <col min="11" max="11" width="12.83203125" style="74" hidden="1" customWidth="1"/>
    <col min="12" max="14" width="13.5" style="74" hidden="1" customWidth="1"/>
    <col min="15" max="16" width="13.5" style="83" hidden="1" customWidth="1"/>
    <col min="17" max="18" width="9.1640625" style="84" hidden="1" customWidth="1"/>
    <col min="19" max="19" width="13.1640625" style="84" hidden="1" customWidth="1"/>
    <col min="20" max="20" width="13.5" style="83" hidden="1" customWidth="1"/>
    <col min="21" max="21" width="13.5" style="74" customWidth="1"/>
    <col min="22" max="23" width="13.5" style="74" hidden="1" customWidth="1"/>
    <col min="24" max="24" width="13.5" style="85" customWidth="1"/>
    <col min="25" max="27" width="13.5" style="11" hidden="1" customWidth="1"/>
    <col min="28" max="28" width="14" style="13" customWidth="1"/>
    <col min="29" max="29" width="13.5" style="11" customWidth="1"/>
    <col min="30" max="33" width="13.5" style="10" customWidth="1"/>
    <col min="34" max="16384" width="9" style="10"/>
  </cols>
  <sheetData>
    <row r="1" spans="1:33" s="65" customFormat="1" ht="33" customHeight="1" x14ac:dyDescent="0.2">
      <c r="A1" s="62" t="s">
        <v>7</v>
      </c>
      <c r="B1" s="140">
        <f ca="1">TODAY()</f>
        <v>44823</v>
      </c>
      <c r="C1" s="140"/>
      <c r="D1" s="63"/>
      <c r="E1" s="63"/>
      <c r="F1" s="63"/>
      <c r="G1" s="63"/>
      <c r="H1" s="63"/>
      <c r="I1" s="63"/>
      <c r="J1" s="63"/>
      <c r="K1" s="63"/>
      <c r="L1" s="63"/>
      <c r="M1" s="63"/>
      <c r="N1" s="63"/>
      <c r="O1" s="64"/>
      <c r="P1" s="64"/>
      <c r="Q1" s="64"/>
      <c r="R1" s="64"/>
      <c r="S1" s="64"/>
      <c r="T1" s="64"/>
      <c r="U1" s="63"/>
      <c r="V1" s="63"/>
      <c r="W1" s="63"/>
      <c r="X1" s="63"/>
      <c r="Y1" s="63"/>
      <c r="Z1" s="63"/>
      <c r="AA1" s="63"/>
      <c r="AB1" s="63"/>
      <c r="AC1" s="63"/>
      <c r="AD1" s="63"/>
      <c r="AE1" s="63"/>
      <c r="AF1" s="63"/>
      <c r="AG1" s="63"/>
    </row>
    <row r="2" spans="1:33" s="67" customFormat="1" ht="75" customHeight="1" thickBot="1" x14ac:dyDescent="0.25">
      <c r="A2" s="66" t="s">
        <v>0</v>
      </c>
      <c r="B2" s="67" t="s">
        <v>6</v>
      </c>
      <c r="C2" s="67" t="s">
        <v>15</v>
      </c>
      <c r="D2" s="67" t="s">
        <v>35</v>
      </c>
      <c r="E2" s="67" t="s">
        <v>8</v>
      </c>
      <c r="F2" s="67" t="s">
        <v>1</v>
      </c>
      <c r="G2" s="67" t="s">
        <v>29</v>
      </c>
      <c r="H2" s="67" t="s">
        <v>28</v>
      </c>
      <c r="I2" s="67" t="s">
        <v>9</v>
      </c>
      <c r="J2" s="67" t="s">
        <v>10</v>
      </c>
      <c r="K2" s="67" t="s">
        <v>33</v>
      </c>
      <c r="L2" s="67" t="s">
        <v>32</v>
      </c>
      <c r="M2" s="67" t="s">
        <v>31</v>
      </c>
      <c r="N2" s="67" t="s">
        <v>60</v>
      </c>
      <c r="O2" s="68" t="s">
        <v>54</v>
      </c>
      <c r="P2" s="68" t="s">
        <v>30</v>
      </c>
      <c r="Q2" s="68" t="s">
        <v>11</v>
      </c>
      <c r="R2" s="68" t="s">
        <v>12</v>
      </c>
      <c r="S2" s="68" t="s">
        <v>34</v>
      </c>
      <c r="T2" s="68" t="s">
        <v>25</v>
      </c>
      <c r="U2" s="69" t="s">
        <v>44</v>
      </c>
      <c r="V2" s="69" t="s">
        <v>13</v>
      </c>
      <c r="W2" s="69" t="s">
        <v>51</v>
      </c>
      <c r="X2" s="69" t="s">
        <v>46</v>
      </c>
      <c r="Y2" s="69" t="s">
        <v>45</v>
      </c>
      <c r="Z2" s="69" t="s">
        <v>52</v>
      </c>
      <c r="AA2" s="67" t="s">
        <v>53</v>
      </c>
      <c r="AB2" s="67" t="s">
        <v>14</v>
      </c>
      <c r="AC2" s="67" t="s">
        <v>47</v>
      </c>
      <c r="AD2" s="67" t="s">
        <v>27</v>
      </c>
      <c r="AE2" s="67" t="s">
        <v>22</v>
      </c>
      <c r="AF2" s="70" t="s">
        <v>23</v>
      </c>
      <c r="AG2" s="71" t="s">
        <v>24</v>
      </c>
    </row>
    <row r="3" spans="1:33" s="9" customFormat="1" ht="25" customHeight="1" x14ac:dyDescent="0.2">
      <c r="A3" s="22"/>
      <c r="B3" s="20" t="e">
        <f t="shared" ref="B3:B34" si="0">VLOOKUP(A3,TBL_Player,2,FALSE)</f>
        <v>#N/A</v>
      </c>
      <c r="C3" s="20" t="e">
        <f>VLOOKUP(Table1[[#This Row],[Name]], TBL_Player, 3, FALSE)</f>
        <v>#N/A</v>
      </c>
      <c r="D3" s="72"/>
      <c r="E3" s="21" t="e">
        <f>VLOOKUP(Table1[[#This Row],[Name]],TBL_Player,5,FALSE)</f>
        <v>#N/A</v>
      </c>
      <c r="F3" s="16" t="e">
        <f>(Table1[[#This Row],[Data Collection Date]]-E3)/365.25</f>
        <v>#N/A</v>
      </c>
      <c r="G3" s="75"/>
      <c r="H3" s="75"/>
      <c r="I3" s="75">
        <f>Table1[[#This Row],[Stature (cm)]]-Table1[[#This Row],[Sitting Height (cm)]]</f>
        <v>0</v>
      </c>
      <c r="J3" s="75"/>
      <c r="K3" s="76">
        <f>Table1[[#This Row],[Leg Length (cm)]]*Table1[[#This Row],[Sitting Height (cm)]]</f>
        <v>0</v>
      </c>
      <c r="L3" s="76" t="e">
        <f>Table1[[#This Row],[Age]]*Table1[[#This Row],[Leg Length (cm)]]</f>
        <v>#N/A</v>
      </c>
      <c r="M3" s="76" t="e">
        <f>Table1[[#This Row],[Age]]*Table1[[#This Row],[Sitting Height (cm)]]</f>
        <v>#N/A</v>
      </c>
      <c r="N3" s="76" t="e">
        <f>Table1[[#This Row],[Age]]*Table1[[#This Row],[Body Mass (kg)]]</f>
        <v>#N/A</v>
      </c>
      <c r="O3" s="77" t="e">
        <f>Table1[[#This Row],[Body Mass (kg)]]/Table1[[#This Row],[Stature (cm)]]*100</f>
        <v>#DIV/0!</v>
      </c>
      <c r="P3" s="77" t="e">
        <f>Table1[[#This Row],[Body Mass (kg)]]/Table1[[#This Row],[Stature (cm)]]</f>
        <v>#DIV/0!</v>
      </c>
      <c r="Q3" s="77" t="e">
        <f>VLOOKUP(Table1[[#This Row],[Age]],TBL_RegressionMale,2,TRUE)</f>
        <v>#N/A</v>
      </c>
      <c r="R3" s="77" t="e">
        <f>VLOOKUP(Table1[[#This Row],[Age]],TBL_RegressionMale,3,TRUE)</f>
        <v>#N/A</v>
      </c>
      <c r="S3" s="77" t="e">
        <f>VLOOKUP(Table1[[#This Row],[Age]],TBL_RegressionMale,4,TRUE)</f>
        <v>#N/A</v>
      </c>
      <c r="T3" s="77" t="e">
        <f>VLOOKUP(Table1[[#This Row],[Age]],TBL_RegressionMale,5,TRUE)</f>
        <v>#N/A</v>
      </c>
      <c r="U3" s="78"/>
      <c r="V3" s="78">
        <f>Table1[[#This Row],[Mother Height (cm)]]*0.3937</f>
        <v>0</v>
      </c>
      <c r="W3" s="76">
        <f>((Table1[[#This Row],[Mother Height (in)]]*0.953)+2.803)*2.54</f>
        <v>7.1196200000000003</v>
      </c>
      <c r="X3" s="78"/>
      <c r="Y3" s="27">
        <f>Table1[[#This Row],[Father Height (cm)]]*0.3937</f>
        <v>0</v>
      </c>
      <c r="Z3" s="19">
        <f>((Table1[[#This Row],[Father Heght (in)]]*0.955)+2.316)*2.54</f>
        <v>5.8826399999999994</v>
      </c>
      <c r="AA3" s="18">
        <f>(Table1[[#This Row],[Adjusted Mother Height (cm)]]+Table1[[#This Row],[Adjusted Father Height (cm)]])/2</f>
        <v>6.5011299999999999</v>
      </c>
      <c r="AB3" s="18" t="e">
        <f>Q3+(Table1[[#This Row],[Stature (in)]]*Table1[[#This Row],[Stature (cm)]])+(Table1[[#This Row],[Body Mass regression (lb)]]*Table1[[#This Row],[Body Mass (kg)]])+(Table1[[#This Row],[Midparent stature regression]]*Table1[[#This Row],[Adjusted Midparent Stature (cm)]])</f>
        <v>#N/A</v>
      </c>
      <c r="AC3" s="24" t="e">
        <f t="shared" ref="AC3:AC34" si="1">(G3/AB3)*100</f>
        <v>#N/A</v>
      </c>
      <c r="AD3" s="24" t="e">
        <f>-9.376+(0.0001882*Table1[[#This Row],[LL *SH]])+(0.0022*Table1[[#This Row],[Age*LL]])+(0.005841*Table1[[#This Row],[Age*SH]])-(0.002658*Table1[[#This Row],[Age*Mass]])+(0.07693*(Table1[[#This Row],[Mass/Stature]]*100))</f>
        <v>#N/A</v>
      </c>
      <c r="AE3" s="18" t="e">
        <f t="shared" ref="AE3:AE34" si="2">F3-AD3</f>
        <v>#N/A</v>
      </c>
      <c r="AF3" s="24" t="e">
        <f>-7.709133+(0.0042232*(Table1[[#This Row],[Age]]*Table1[[#This Row],[Stature (cm)]]))</f>
        <v>#N/A</v>
      </c>
      <c r="AG3" s="18" t="e">
        <f>Table1[[#This Row],[Age]]-Table1[[#This Row],[Moore Maturity Offset]]</f>
        <v>#N/A</v>
      </c>
    </row>
    <row r="4" spans="1:33" ht="25" customHeight="1" x14ac:dyDescent="0.2">
      <c r="A4" s="23"/>
      <c r="B4" s="14" t="e">
        <f t="shared" si="0"/>
        <v>#N/A</v>
      </c>
      <c r="C4" s="14" t="e">
        <f>VLOOKUP(Table1[[#This Row],[Name]], TBL_Player, 3, FALSE)</f>
        <v>#N/A</v>
      </c>
      <c r="D4" s="73"/>
      <c r="E4" s="15" t="e">
        <f>VLOOKUP(Table1[[#This Row],[Name]],TBL_Player,5,FALSE)</f>
        <v>#N/A</v>
      </c>
      <c r="F4" s="16" t="e">
        <f>(Table1[[#This Row],[Data Collection Date]]-E4)/365.25</f>
        <v>#N/A</v>
      </c>
      <c r="G4" s="79"/>
      <c r="H4" s="79"/>
      <c r="I4" s="75">
        <f>Table1[[#This Row],[Stature (cm)]]-Table1[[#This Row],[Sitting Height (cm)]]</f>
        <v>0</v>
      </c>
      <c r="J4" s="79"/>
      <c r="K4" s="76">
        <f>Table1[[#This Row],[Leg Length (cm)]]*Table1[[#This Row],[Sitting Height (cm)]]</f>
        <v>0</v>
      </c>
      <c r="L4" s="80" t="e">
        <f>Table1[[#This Row],[Age]]*Table1[[#This Row],[Leg Length (cm)]]</f>
        <v>#N/A</v>
      </c>
      <c r="M4" s="80" t="e">
        <f>Table1[[#This Row],[Age]]*Table1[[#This Row],[Sitting Height (cm)]]</f>
        <v>#N/A</v>
      </c>
      <c r="N4" s="80" t="e">
        <f>Table1[[#This Row],[Age]]*Table1[[#This Row],[Body Mass (kg)]]</f>
        <v>#N/A</v>
      </c>
      <c r="O4" s="81" t="e">
        <f>Table1[[#This Row],[Body Mass (kg)]]/Table1[[#This Row],[Stature (cm)]]*100</f>
        <v>#DIV/0!</v>
      </c>
      <c r="P4" s="81" t="e">
        <f>Table1[[#This Row],[Body Mass (kg)]]/Table1[[#This Row],[Stature (cm)]]</f>
        <v>#DIV/0!</v>
      </c>
      <c r="Q4" s="81" t="e">
        <f>VLOOKUP(Table1[[#This Row],[Age]],TBL_RegressionMale,2,TRUE)</f>
        <v>#N/A</v>
      </c>
      <c r="R4" s="81" t="e">
        <f>VLOOKUP(Table1[[#This Row],[Age]],TBL_RegressionMale,3,TRUE)</f>
        <v>#N/A</v>
      </c>
      <c r="S4" s="81" t="e">
        <f>VLOOKUP(Table1[[#This Row],[Age]],TBL_RegressionMale,4,TRUE)</f>
        <v>#N/A</v>
      </c>
      <c r="T4" s="81" t="e">
        <f>VLOOKUP(Table1[[#This Row],[Age]],TBL_RegressionMale,5,TRUE)</f>
        <v>#N/A</v>
      </c>
      <c r="U4" s="78"/>
      <c r="V4" s="78">
        <f>Table1[[#This Row],[Mother Height (cm)]]*0.3937</f>
        <v>0</v>
      </c>
      <c r="W4" s="76">
        <f>((Table1[[#This Row],[Mother Height (in)]]*0.953)+2.803)*2.54</f>
        <v>7.1196200000000003</v>
      </c>
      <c r="X4" s="78"/>
      <c r="Y4" s="27">
        <f>Table1[[#This Row],[Father Height (cm)]]*0.3937</f>
        <v>0</v>
      </c>
      <c r="Z4" s="19">
        <f>((Table1[[#This Row],[Father Heght (in)]]*0.955)+2.316)*2.54</f>
        <v>5.8826399999999994</v>
      </c>
      <c r="AA4" s="18">
        <f>(Table1[[#This Row],[Adjusted Mother Height (cm)]]+Table1[[#This Row],[Adjusted Father Height (cm)]])/2</f>
        <v>6.5011299999999999</v>
      </c>
      <c r="AB4" s="18" t="e">
        <f>Q4+(Table1[[#This Row],[Stature (in)]]*Table1[[#This Row],[Stature (cm)]])+(Table1[[#This Row],[Body Mass regression (lb)]]*Table1[[#This Row],[Body Mass (kg)]])+(Table1[[#This Row],[Midparent stature regression]]*Table1[[#This Row],[Adjusted Midparent Stature (cm)]])</f>
        <v>#N/A</v>
      </c>
      <c r="AC4" s="24" t="e">
        <f t="shared" si="1"/>
        <v>#N/A</v>
      </c>
      <c r="AD4" s="24" t="e">
        <f>-9.376+(0.0001882*Table1[[#This Row],[LL *SH]])+(0.0022*Table1[[#This Row],[Age*LL]])+(0.005841*Table1[[#This Row],[Age*SH]])-(0.002658*Table1[[#This Row],[Age*Mass]])+(0.07693*(Table1[[#This Row],[Mass/Stature]]*100))</f>
        <v>#N/A</v>
      </c>
      <c r="AE4" s="16" t="e">
        <f t="shared" si="2"/>
        <v>#N/A</v>
      </c>
      <c r="AF4" s="25" t="e">
        <f>-7.709133+(0.0042232*(Table1[[#This Row],[Age]]*Table1[[#This Row],[Stature (cm)]]))</f>
        <v>#N/A</v>
      </c>
      <c r="AG4" s="16" t="e">
        <f>Table1[[#This Row],[Age]]-Table1[[#This Row],[Moore Maturity Offset]]</f>
        <v>#N/A</v>
      </c>
    </row>
    <row r="5" spans="1:33" ht="25" customHeight="1" x14ac:dyDescent="0.2">
      <c r="A5" s="23"/>
      <c r="B5" s="14" t="e">
        <f t="shared" si="0"/>
        <v>#N/A</v>
      </c>
      <c r="C5" s="14" t="e">
        <f>VLOOKUP(Table1[[#This Row],[Name]], TBL_Player, 3, FALSE)</f>
        <v>#N/A</v>
      </c>
      <c r="D5" s="73"/>
      <c r="E5" s="15" t="e">
        <f>VLOOKUP(Table1[[#This Row],[Name]],TBL_Player,5,FALSE)</f>
        <v>#N/A</v>
      </c>
      <c r="F5" s="16" t="e">
        <f>(Table1[[#This Row],[Data Collection Date]]-E5)/365.25</f>
        <v>#N/A</v>
      </c>
      <c r="G5" s="79"/>
      <c r="H5" s="79"/>
      <c r="I5" s="75">
        <f>Table1[[#This Row],[Stature (cm)]]-Table1[[#This Row],[Sitting Height (cm)]]</f>
        <v>0</v>
      </c>
      <c r="J5" s="79"/>
      <c r="K5" s="76">
        <f>Table1[[#This Row],[Leg Length (cm)]]*Table1[[#This Row],[Sitting Height (cm)]]</f>
        <v>0</v>
      </c>
      <c r="L5" s="80" t="e">
        <f>Table1[[#This Row],[Age]]*Table1[[#This Row],[Leg Length (cm)]]</f>
        <v>#N/A</v>
      </c>
      <c r="M5" s="80" t="e">
        <f>Table1[[#This Row],[Age]]*Table1[[#This Row],[Sitting Height (cm)]]</f>
        <v>#N/A</v>
      </c>
      <c r="N5" s="80" t="e">
        <f>Table1[[#This Row],[Age]]*Table1[[#This Row],[Body Mass (kg)]]</f>
        <v>#N/A</v>
      </c>
      <c r="O5" s="81" t="e">
        <f>Table1[[#This Row],[Body Mass (kg)]]/Table1[[#This Row],[Stature (cm)]]*100</f>
        <v>#DIV/0!</v>
      </c>
      <c r="P5" s="81" t="e">
        <f>Table1[[#This Row],[Body Mass (kg)]]/Table1[[#This Row],[Stature (cm)]]</f>
        <v>#DIV/0!</v>
      </c>
      <c r="Q5" s="81" t="e">
        <f>VLOOKUP(Table1[[#This Row],[Age]],TBL_RegressionMale,2,TRUE)</f>
        <v>#N/A</v>
      </c>
      <c r="R5" s="81" t="e">
        <f>VLOOKUP(Table1[[#This Row],[Age]],TBL_RegressionMale,3,TRUE)</f>
        <v>#N/A</v>
      </c>
      <c r="S5" s="81" t="e">
        <f>VLOOKUP(Table1[[#This Row],[Age]],TBL_RegressionMale,4,TRUE)</f>
        <v>#N/A</v>
      </c>
      <c r="T5" s="81" t="e">
        <f>VLOOKUP(Table1[[#This Row],[Age]],TBL_RegressionMale,5,TRUE)</f>
        <v>#N/A</v>
      </c>
      <c r="U5" s="78"/>
      <c r="V5" s="78">
        <f>Table1[[#This Row],[Mother Height (cm)]]*0.3937</f>
        <v>0</v>
      </c>
      <c r="W5" s="76">
        <f>((Table1[[#This Row],[Mother Height (in)]]*0.953)+2.803)*2.54</f>
        <v>7.1196200000000003</v>
      </c>
      <c r="X5" s="78"/>
      <c r="Y5" s="27">
        <f>Table1[[#This Row],[Father Height (cm)]]*0.3937</f>
        <v>0</v>
      </c>
      <c r="Z5" s="19">
        <f>((Table1[[#This Row],[Father Heght (in)]]*0.955)+2.316)*2.54</f>
        <v>5.8826399999999994</v>
      </c>
      <c r="AA5" s="18">
        <f>(Table1[[#This Row],[Adjusted Mother Height (cm)]]+Table1[[#This Row],[Adjusted Father Height (cm)]])/2</f>
        <v>6.5011299999999999</v>
      </c>
      <c r="AB5" s="18" t="e">
        <f>Q5+(Table1[[#This Row],[Stature (in)]]*Table1[[#This Row],[Stature (cm)]])+(Table1[[#This Row],[Body Mass regression (lb)]]*Table1[[#This Row],[Body Mass (kg)]])+(Table1[[#This Row],[Midparent stature regression]]*Table1[[#This Row],[Adjusted Midparent Stature (cm)]])</f>
        <v>#N/A</v>
      </c>
      <c r="AC5" s="24" t="e">
        <f t="shared" si="1"/>
        <v>#N/A</v>
      </c>
      <c r="AD5" s="24" t="e">
        <f>-9.376+(0.0001882*Table1[[#This Row],[LL *SH]])+(0.0022*Table1[[#This Row],[Age*LL]])+(0.005841*Table1[[#This Row],[Age*SH]])-(0.002658*Table1[[#This Row],[Age*Mass]])+(0.07693*(Table1[[#This Row],[Mass/Stature]]*100))</f>
        <v>#N/A</v>
      </c>
      <c r="AE5" s="16" t="e">
        <f t="shared" si="2"/>
        <v>#N/A</v>
      </c>
      <c r="AF5" s="25" t="e">
        <f>-7.709133+(0.0042232*(Table1[[#This Row],[Age]]*Table1[[#This Row],[Stature (cm)]]))</f>
        <v>#N/A</v>
      </c>
      <c r="AG5" s="16" t="e">
        <f>Table1[[#This Row],[Age]]-Table1[[#This Row],[Moore Maturity Offset]]</f>
        <v>#N/A</v>
      </c>
    </row>
    <row r="6" spans="1:33" ht="25" customHeight="1" x14ac:dyDescent="0.2">
      <c r="A6" s="23"/>
      <c r="B6" s="14" t="e">
        <f t="shared" si="0"/>
        <v>#N/A</v>
      </c>
      <c r="C6" s="14" t="e">
        <f>VLOOKUP(Table1[[#This Row],[Name]], TBL_Player, 3, FALSE)</f>
        <v>#N/A</v>
      </c>
      <c r="D6" s="73"/>
      <c r="E6" s="15" t="e">
        <f>VLOOKUP(Table1[[#This Row],[Name]],TBL_Player,5,FALSE)</f>
        <v>#N/A</v>
      </c>
      <c r="F6" s="16" t="e">
        <f>(Table1[[#This Row],[Data Collection Date]]-E6)/365.25</f>
        <v>#N/A</v>
      </c>
      <c r="G6" s="79"/>
      <c r="H6" s="79"/>
      <c r="I6" s="75">
        <f>Table1[[#This Row],[Stature (cm)]]-Table1[[#This Row],[Sitting Height (cm)]]</f>
        <v>0</v>
      </c>
      <c r="J6" s="79"/>
      <c r="K6" s="76">
        <f>Table1[[#This Row],[Leg Length (cm)]]*Table1[[#This Row],[Sitting Height (cm)]]</f>
        <v>0</v>
      </c>
      <c r="L6" s="80" t="e">
        <f>Table1[[#This Row],[Age]]*Table1[[#This Row],[Leg Length (cm)]]</f>
        <v>#N/A</v>
      </c>
      <c r="M6" s="80" t="e">
        <f>Table1[[#This Row],[Age]]*Table1[[#This Row],[Sitting Height (cm)]]</f>
        <v>#N/A</v>
      </c>
      <c r="N6" s="80" t="e">
        <f>Table1[[#This Row],[Age]]*Table1[[#This Row],[Body Mass (kg)]]</f>
        <v>#N/A</v>
      </c>
      <c r="O6" s="81" t="e">
        <f>Table1[[#This Row],[Body Mass (kg)]]/Table1[[#This Row],[Stature (cm)]]*100</f>
        <v>#DIV/0!</v>
      </c>
      <c r="P6" s="81" t="e">
        <f>Table1[[#This Row],[Body Mass (kg)]]/Table1[[#This Row],[Stature (cm)]]</f>
        <v>#DIV/0!</v>
      </c>
      <c r="Q6" s="81" t="e">
        <f>VLOOKUP(Table1[[#This Row],[Age]],TBL_RegressionMale,2,TRUE)</f>
        <v>#N/A</v>
      </c>
      <c r="R6" s="81" t="e">
        <f>VLOOKUP(Table1[[#This Row],[Age]],TBL_RegressionMale,3,TRUE)</f>
        <v>#N/A</v>
      </c>
      <c r="S6" s="81" t="e">
        <f>VLOOKUP(Table1[[#This Row],[Age]],TBL_RegressionMale,4,TRUE)</f>
        <v>#N/A</v>
      </c>
      <c r="T6" s="81" t="e">
        <f>VLOOKUP(Table1[[#This Row],[Age]],TBL_RegressionMale,5,TRUE)</f>
        <v>#N/A</v>
      </c>
      <c r="U6" s="78"/>
      <c r="V6" s="78">
        <f>Table1[[#This Row],[Mother Height (cm)]]*0.3937</f>
        <v>0</v>
      </c>
      <c r="W6" s="76">
        <f>((Table1[[#This Row],[Mother Height (in)]]*0.953)+2.803)*2.54</f>
        <v>7.1196200000000003</v>
      </c>
      <c r="X6" s="78"/>
      <c r="Y6" s="27">
        <f>Table1[[#This Row],[Father Height (cm)]]*0.3937</f>
        <v>0</v>
      </c>
      <c r="Z6" s="19">
        <f>((Table1[[#This Row],[Father Heght (in)]]*0.955)+2.316)*2.54</f>
        <v>5.8826399999999994</v>
      </c>
      <c r="AA6" s="18">
        <f>(Table1[[#This Row],[Adjusted Mother Height (cm)]]+Table1[[#This Row],[Adjusted Father Height (cm)]])/2</f>
        <v>6.5011299999999999</v>
      </c>
      <c r="AB6" s="18" t="e">
        <f>Q6+(Table1[[#This Row],[Stature (in)]]*Table1[[#This Row],[Stature (cm)]])+(Table1[[#This Row],[Body Mass regression (lb)]]*Table1[[#This Row],[Body Mass (kg)]])+(Table1[[#This Row],[Midparent stature regression]]*Table1[[#This Row],[Adjusted Midparent Stature (cm)]])</f>
        <v>#N/A</v>
      </c>
      <c r="AC6" s="24" t="e">
        <f t="shared" si="1"/>
        <v>#N/A</v>
      </c>
      <c r="AD6" s="24" t="e">
        <f>-9.376+(0.0001882*Table1[[#This Row],[LL *SH]])+(0.0022*Table1[[#This Row],[Age*LL]])+(0.005841*Table1[[#This Row],[Age*SH]])-(0.002658*Table1[[#This Row],[Age*Mass]])+(0.07693*(Table1[[#This Row],[Mass/Stature]]*100))</f>
        <v>#N/A</v>
      </c>
      <c r="AE6" s="16" t="e">
        <f t="shared" si="2"/>
        <v>#N/A</v>
      </c>
      <c r="AF6" s="25" t="e">
        <f>-7.709133+(0.0042232*(Table1[[#This Row],[Age]]*Table1[[#This Row],[Stature (cm)]]))</f>
        <v>#N/A</v>
      </c>
      <c r="AG6" s="16" t="e">
        <f>Table1[[#This Row],[Age]]-Table1[[#This Row],[Moore Maturity Offset]]</f>
        <v>#N/A</v>
      </c>
    </row>
    <row r="7" spans="1:33" ht="25" customHeight="1" x14ac:dyDescent="0.2">
      <c r="A7" s="23"/>
      <c r="B7" s="14" t="e">
        <f t="shared" si="0"/>
        <v>#N/A</v>
      </c>
      <c r="C7" s="14" t="e">
        <f>VLOOKUP(Table1[[#This Row],[Name]], TBL_Player, 3, FALSE)</f>
        <v>#N/A</v>
      </c>
      <c r="D7" s="73"/>
      <c r="E7" s="15" t="e">
        <f>VLOOKUP(Table1[[#This Row],[Name]],TBL_Player,5,FALSE)</f>
        <v>#N/A</v>
      </c>
      <c r="F7" s="16" t="e">
        <f>(Table1[[#This Row],[Data Collection Date]]-E7)/365.25</f>
        <v>#N/A</v>
      </c>
      <c r="G7" s="79"/>
      <c r="H7" s="79"/>
      <c r="I7" s="75">
        <f>Table1[[#This Row],[Stature (cm)]]-Table1[[#This Row],[Sitting Height (cm)]]</f>
        <v>0</v>
      </c>
      <c r="J7" s="79"/>
      <c r="K7" s="76">
        <f>Table1[[#This Row],[Leg Length (cm)]]*Table1[[#This Row],[Sitting Height (cm)]]</f>
        <v>0</v>
      </c>
      <c r="L7" s="80" t="e">
        <f>Table1[[#This Row],[Age]]*Table1[[#This Row],[Leg Length (cm)]]</f>
        <v>#N/A</v>
      </c>
      <c r="M7" s="80" t="e">
        <f>Table1[[#This Row],[Age]]*Table1[[#This Row],[Sitting Height (cm)]]</f>
        <v>#N/A</v>
      </c>
      <c r="N7" s="80" t="e">
        <f>Table1[[#This Row],[Age]]*Table1[[#This Row],[Body Mass (kg)]]</f>
        <v>#N/A</v>
      </c>
      <c r="O7" s="81" t="e">
        <f>Table1[[#This Row],[Body Mass (kg)]]/Table1[[#This Row],[Stature (cm)]]*100</f>
        <v>#DIV/0!</v>
      </c>
      <c r="P7" s="81" t="e">
        <f>Table1[[#This Row],[Body Mass (kg)]]/Table1[[#This Row],[Stature (cm)]]</f>
        <v>#DIV/0!</v>
      </c>
      <c r="Q7" s="81" t="e">
        <f>VLOOKUP(Table1[[#This Row],[Age]],TBL_RegressionMale,2,TRUE)</f>
        <v>#N/A</v>
      </c>
      <c r="R7" s="81" t="e">
        <f>VLOOKUP(Table1[[#This Row],[Age]],TBL_RegressionMale,3,TRUE)</f>
        <v>#N/A</v>
      </c>
      <c r="S7" s="81" t="e">
        <f>VLOOKUP(Table1[[#This Row],[Age]],TBL_RegressionMale,4,TRUE)</f>
        <v>#N/A</v>
      </c>
      <c r="T7" s="81" t="e">
        <f>VLOOKUP(Table1[[#This Row],[Age]],TBL_RegressionMale,5,TRUE)</f>
        <v>#N/A</v>
      </c>
      <c r="U7" s="78"/>
      <c r="V7" s="78">
        <f>Table1[[#This Row],[Mother Height (cm)]]*0.3937</f>
        <v>0</v>
      </c>
      <c r="W7" s="76">
        <f>((Table1[[#This Row],[Mother Height (in)]]*0.953)+2.803)*2.54</f>
        <v>7.1196200000000003</v>
      </c>
      <c r="X7" s="78"/>
      <c r="Y7" s="27">
        <f>Table1[[#This Row],[Father Height (cm)]]*0.3937</f>
        <v>0</v>
      </c>
      <c r="Z7" s="19">
        <f>((Table1[[#This Row],[Father Heght (in)]]*0.955)+2.316)*2.54</f>
        <v>5.8826399999999994</v>
      </c>
      <c r="AA7" s="18">
        <f>(Table1[[#This Row],[Adjusted Mother Height (cm)]]+Table1[[#This Row],[Adjusted Father Height (cm)]])/2</f>
        <v>6.5011299999999999</v>
      </c>
      <c r="AB7" s="18" t="e">
        <f>Q7+(Table1[[#This Row],[Stature (in)]]*Table1[[#This Row],[Stature (cm)]])+(Table1[[#This Row],[Body Mass regression (lb)]]*Table1[[#This Row],[Body Mass (kg)]])+(Table1[[#This Row],[Midparent stature regression]]*Table1[[#This Row],[Adjusted Midparent Stature (cm)]])</f>
        <v>#N/A</v>
      </c>
      <c r="AC7" s="24" t="e">
        <f t="shared" si="1"/>
        <v>#N/A</v>
      </c>
      <c r="AD7" s="24" t="e">
        <f>-9.376+(0.0001882*Table1[[#This Row],[LL *SH]])+(0.0022*Table1[[#This Row],[Age*LL]])+(0.005841*Table1[[#This Row],[Age*SH]])-(0.002658*Table1[[#This Row],[Age*Mass]])+(0.07693*(Table1[[#This Row],[Mass/Stature]]*100))</f>
        <v>#N/A</v>
      </c>
      <c r="AE7" s="16" t="e">
        <f t="shared" si="2"/>
        <v>#N/A</v>
      </c>
      <c r="AF7" s="25" t="e">
        <f>-7.709133+(0.0042232*(Table1[[#This Row],[Age]]*Table1[[#This Row],[Stature (cm)]]))</f>
        <v>#N/A</v>
      </c>
      <c r="AG7" s="16" t="e">
        <f>Table1[[#This Row],[Age]]-Table1[[#This Row],[Moore Maturity Offset]]</f>
        <v>#N/A</v>
      </c>
    </row>
    <row r="8" spans="1:33" ht="25" customHeight="1" x14ac:dyDescent="0.2">
      <c r="A8" s="23"/>
      <c r="B8" s="14" t="e">
        <f t="shared" si="0"/>
        <v>#N/A</v>
      </c>
      <c r="C8" s="14" t="e">
        <f>VLOOKUP(Table1[[#This Row],[Name]], TBL_Player, 3, FALSE)</f>
        <v>#N/A</v>
      </c>
      <c r="D8" s="73"/>
      <c r="E8" s="15" t="e">
        <f>VLOOKUP(Table1[[#This Row],[Name]],TBL_Player,5,FALSE)</f>
        <v>#N/A</v>
      </c>
      <c r="F8" s="16" t="e">
        <f>(Table1[[#This Row],[Data Collection Date]]-E8)/365.25</f>
        <v>#N/A</v>
      </c>
      <c r="G8" s="79"/>
      <c r="H8" s="79"/>
      <c r="I8" s="75">
        <f>Table1[[#This Row],[Stature (cm)]]-Table1[[#This Row],[Sitting Height (cm)]]</f>
        <v>0</v>
      </c>
      <c r="J8" s="79"/>
      <c r="K8" s="76">
        <f>Table1[[#This Row],[Leg Length (cm)]]*Table1[[#This Row],[Sitting Height (cm)]]</f>
        <v>0</v>
      </c>
      <c r="L8" s="80" t="e">
        <f>Table1[[#This Row],[Age]]*Table1[[#This Row],[Leg Length (cm)]]</f>
        <v>#N/A</v>
      </c>
      <c r="M8" s="80" t="e">
        <f>Table1[[#This Row],[Age]]*Table1[[#This Row],[Sitting Height (cm)]]</f>
        <v>#N/A</v>
      </c>
      <c r="N8" s="80" t="e">
        <f>Table1[[#This Row],[Age]]*Table1[[#This Row],[Body Mass (kg)]]</f>
        <v>#N/A</v>
      </c>
      <c r="O8" s="81" t="e">
        <f>Table1[[#This Row],[Body Mass (kg)]]/Table1[[#This Row],[Stature (cm)]]*100</f>
        <v>#DIV/0!</v>
      </c>
      <c r="P8" s="81" t="e">
        <f>Table1[[#This Row],[Body Mass (kg)]]/Table1[[#This Row],[Stature (cm)]]</f>
        <v>#DIV/0!</v>
      </c>
      <c r="Q8" s="81" t="e">
        <f>VLOOKUP(Table1[[#This Row],[Age]],TBL_RegressionMale,2,TRUE)</f>
        <v>#N/A</v>
      </c>
      <c r="R8" s="81" t="e">
        <f>VLOOKUP(Table1[[#This Row],[Age]],TBL_RegressionMale,3,TRUE)</f>
        <v>#N/A</v>
      </c>
      <c r="S8" s="81" t="e">
        <f>VLOOKUP(Table1[[#This Row],[Age]],TBL_RegressionMale,4,TRUE)</f>
        <v>#N/A</v>
      </c>
      <c r="T8" s="81" t="e">
        <f>VLOOKUP(Table1[[#This Row],[Age]],TBL_RegressionMale,5,TRUE)</f>
        <v>#N/A</v>
      </c>
      <c r="U8" s="78"/>
      <c r="V8" s="78">
        <f>Table1[[#This Row],[Mother Height (cm)]]*0.3937</f>
        <v>0</v>
      </c>
      <c r="W8" s="76">
        <f>((Table1[[#This Row],[Mother Height (in)]]*0.953)+2.803)*2.54</f>
        <v>7.1196200000000003</v>
      </c>
      <c r="X8" s="78"/>
      <c r="Y8" s="27">
        <f>Table1[[#This Row],[Father Height (cm)]]*0.3937</f>
        <v>0</v>
      </c>
      <c r="Z8" s="19">
        <f>((Table1[[#This Row],[Father Heght (in)]]*0.955)+2.316)*2.54</f>
        <v>5.8826399999999994</v>
      </c>
      <c r="AA8" s="18">
        <f>(Table1[[#This Row],[Adjusted Mother Height (cm)]]+Table1[[#This Row],[Adjusted Father Height (cm)]])/2</f>
        <v>6.5011299999999999</v>
      </c>
      <c r="AB8" s="18" t="e">
        <f>Q8+(Table1[[#This Row],[Stature (in)]]*Table1[[#This Row],[Stature (cm)]])+(Table1[[#This Row],[Body Mass regression (lb)]]*Table1[[#This Row],[Body Mass (kg)]])+(Table1[[#This Row],[Midparent stature regression]]*Table1[[#This Row],[Adjusted Midparent Stature (cm)]])</f>
        <v>#N/A</v>
      </c>
      <c r="AC8" s="24" t="e">
        <f t="shared" si="1"/>
        <v>#N/A</v>
      </c>
      <c r="AD8" s="24" t="e">
        <f>-9.376+(0.0001882*Table1[[#This Row],[LL *SH]])+(0.0022*Table1[[#This Row],[Age*LL]])+(0.005841*Table1[[#This Row],[Age*SH]])-(0.002658*Table1[[#This Row],[Age*Mass]])+(0.07693*(Table1[[#This Row],[Mass/Stature]]*100))</f>
        <v>#N/A</v>
      </c>
      <c r="AE8" s="16" t="e">
        <f t="shared" si="2"/>
        <v>#N/A</v>
      </c>
      <c r="AF8" s="25" t="e">
        <f>-7.709133+(0.0042232*(Table1[[#This Row],[Age]]*Table1[[#This Row],[Stature (cm)]]))</f>
        <v>#N/A</v>
      </c>
      <c r="AG8" s="16" t="e">
        <f>Table1[[#This Row],[Age]]-Table1[[#This Row],[Moore Maturity Offset]]</f>
        <v>#N/A</v>
      </c>
    </row>
    <row r="9" spans="1:33" ht="25" customHeight="1" x14ac:dyDescent="0.2">
      <c r="A9" s="23"/>
      <c r="B9" s="14" t="e">
        <f t="shared" si="0"/>
        <v>#N/A</v>
      </c>
      <c r="C9" s="14" t="e">
        <f>VLOOKUP(Table1[[#This Row],[Name]], TBL_Player, 3, FALSE)</f>
        <v>#N/A</v>
      </c>
      <c r="D9" s="73"/>
      <c r="E9" s="15" t="e">
        <f>VLOOKUP(Table1[[#This Row],[Name]],TBL_Player,5,FALSE)</f>
        <v>#N/A</v>
      </c>
      <c r="F9" s="16" t="e">
        <f>(Table1[[#This Row],[Data Collection Date]]-E9)/365.25</f>
        <v>#N/A</v>
      </c>
      <c r="G9" s="79"/>
      <c r="H9" s="79"/>
      <c r="I9" s="75">
        <f>Table1[[#This Row],[Stature (cm)]]-Table1[[#This Row],[Sitting Height (cm)]]</f>
        <v>0</v>
      </c>
      <c r="J9" s="79"/>
      <c r="K9" s="76">
        <f>Table1[[#This Row],[Leg Length (cm)]]*Table1[[#This Row],[Sitting Height (cm)]]</f>
        <v>0</v>
      </c>
      <c r="L9" s="80" t="e">
        <f>Table1[[#This Row],[Age]]*Table1[[#This Row],[Leg Length (cm)]]</f>
        <v>#N/A</v>
      </c>
      <c r="M9" s="80" t="e">
        <f>Table1[[#This Row],[Age]]*Table1[[#This Row],[Sitting Height (cm)]]</f>
        <v>#N/A</v>
      </c>
      <c r="N9" s="80" t="e">
        <f>Table1[[#This Row],[Age]]*Table1[[#This Row],[Body Mass (kg)]]</f>
        <v>#N/A</v>
      </c>
      <c r="O9" s="81" t="e">
        <f>Table1[[#This Row],[Body Mass (kg)]]/Table1[[#This Row],[Stature (cm)]]*100</f>
        <v>#DIV/0!</v>
      </c>
      <c r="P9" s="81" t="e">
        <f>Table1[[#This Row],[Body Mass (kg)]]/Table1[[#This Row],[Stature (cm)]]</f>
        <v>#DIV/0!</v>
      </c>
      <c r="Q9" s="81" t="e">
        <f>VLOOKUP(Table1[[#This Row],[Age]],TBL_RegressionMale,2,TRUE)</f>
        <v>#N/A</v>
      </c>
      <c r="R9" s="81" t="e">
        <f>VLOOKUP(Table1[[#This Row],[Age]],TBL_RegressionMale,3,TRUE)</f>
        <v>#N/A</v>
      </c>
      <c r="S9" s="81" t="e">
        <f>VLOOKUP(Table1[[#This Row],[Age]],TBL_RegressionMale,4,TRUE)</f>
        <v>#N/A</v>
      </c>
      <c r="T9" s="81" t="e">
        <f>VLOOKUP(Table1[[#This Row],[Age]],TBL_RegressionMale,5,TRUE)</f>
        <v>#N/A</v>
      </c>
      <c r="U9" s="78"/>
      <c r="V9" s="78">
        <f>Table1[[#This Row],[Mother Height (cm)]]*0.3937</f>
        <v>0</v>
      </c>
      <c r="W9" s="76">
        <f>((Table1[[#This Row],[Mother Height (in)]]*0.953)+2.803)*2.54</f>
        <v>7.1196200000000003</v>
      </c>
      <c r="X9" s="78"/>
      <c r="Y9" s="27">
        <f>Table1[[#This Row],[Father Height (cm)]]*0.3937</f>
        <v>0</v>
      </c>
      <c r="Z9" s="19">
        <f>((Table1[[#This Row],[Father Heght (in)]]*0.955)+2.316)*2.54</f>
        <v>5.8826399999999994</v>
      </c>
      <c r="AA9" s="18">
        <f>(Table1[[#This Row],[Adjusted Mother Height (cm)]]+Table1[[#This Row],[Adjusted Father Height (cm)]])/2</f>
        <v>6.5011299999999999</v>
      </c>
      <c r="AB9" s="18" t="e">
        <f>Q9+(Table1[[#This Row],[Stature (in)]]*Table1[[#This Row],[Stature (cm)]])+(Table1[[#This Row],[Body Mass regression (lb)]]*Table1[[#This Row],[Body Mass (kg)]])+(Table1[[#This Row],[Midparent stature regression]]*Table1[[#This Row],[Adjusted Midparent Stature (cm)]])</f>
        <v>#N/A</v>
      </c>
      <c r="AC9" s="24" t="e">
        <f t="shared" si="1"/>
        <v>#N/A</v>
      </c>
      <c r="AD9" s="24" t="e">
        <f>-9.376+(0.0001882*Table1[[#This Row],[LL *SH]])+(0.0022*Table1[[#This Row],[Age*LL]])+(0.005841*Table1[[#This Row],[Age*SH]])-(0.002658*Table1[[#This Row],[Age*Mass]])+(0.07693*(Table1[[#This Row],[Mass/Stature]]*100))</f>
        <v>#N/A</v>
      </c>
      <c r="AE9" s="16" t="e">
        <f t="shared" si="2"/>
        <v>#N/A</v>
      </c>
      <c r="AF9" s="25" t="e">
        <f>-7.709133+(0.0042232*(Table1[[#This Row],[Age]]*Table1[[#This Row],[Stature (cm)]]))</f>
        <v>#N/A</v>
      </c>
      <c r="AG9" s="16" t="e">
        <f>Table1[[#This Row],[Age]]-Table1[[#This Row],[Moore Maturity Offset]]</f>
        <v>#N/A</v>
      </c>
    </row>
    <row r="10" spans="1:33" ht="25" customHeight="1" x14ac:dyDescent="0.2">
      <c r="A10" s="23"/>
      <c r="B10" s="14" t="e">
        <f t="shared" si="0"/>
        <v>#N/A</v>
      </c>
      <c r="C10" s="14" t="e">
        <f>VLOOKUP(Table1[[#This Row],[Name]], TBL_Player, 3, FALSE)</f>
        <v>#N/A</v>
      </c>
      <c r="D10" s="73"/>
      <c r="E10" s="15" t="e">
        <f>VLOOKUP(Table1[[#This Row],[Name]],TBL_Player,5,FALSE)</f>
        <v>#N/A</v>
      </c>
      <c r="F10" s="16" t="e">
        <f>(Table1[[#This Row],[Data Collection Date]]-E10)/365.25</f>
        <v>#N/A</v>
      </c>
      <c r="G10" s="79"/>
      <c r="H10" s="79"/>
      <c r="I10" s="75">
        <f>Table1[[#This Row],[Stature (cm)]]-Table1[[#This Row],[Sitting Height (cm)]]</f>
        <v>0</v>
      </c>
      <c r="J10" s="79"/>
      <c r="K10" s="76">
        <f>Table1[[#This Row],[Leg Length (cm)]]*Table1[[#This Row],[Sitting Height (cm)]]</f>
        <v>0</v>
      </c>
      <c r="L10" s="80" t="e">
        <f>Table1[[#This Row],[Age]]*Table1[[#This Row],[Leg Length (cm)]]</f>
        <v>#N/A</v>
      </c>
      <c r="M10" s="80" t="e">
        <f>Table1[[#This Row],[Age]]*Table1[[#This Row],[Sitting Height (cm)]]</f>
        <v>#N/A</v>
      </c>
      <c r="N10" s="80" t="e">
        <f>Table1[[#This Row],[Age]]*Table1[[#This Row],[Body Mass (kg)]]</f>
        <v>#N/A</v>
      </c>
      <c r="O10" s="81" t="e">
        <f>Table1[[#This Row],[Body Mass (kg)]]/Table1[[#This Row],[Stature (cm)]]*100</f>
        <v>#DIV/0!</v>
      </c>
      <c r="P10" s="81" t="e">
        <f>Table1[[#This Row],[Body Mass (kg)]]/Table1[[#This Row],[Stature (cm)]]</f>
        <v>#DIV/0!</v>
      </c>
      <c r="Q10" s="81" t="e">
        <f>VLOOKUP(Table1[[#This Row],[Age]],TBL_RegressionMale,2,TRUE)</f>
        <v>#N/A</v>
      </c>
      <c r="R10" s="81" t="e">
        <f>VLOOKUP(Table1[[#This Row],[Age]],TBL_RegressionMale,3,TRUE)</f>
        <v>#N/A</v>
      </c>
      <c r="S10" s="81" t="e">
        <f>VLOOKUP(Table1[[#This Row],[Age]],TBL_RegressionMale,4,TRUE)</f>
        <v>#N/A</v>
      </c>
      <c r="T10" s="81" t="e">
        <f>VLOOKUP(Table1[[#This Row],[Age]],TBL_RegressionMale,5,TRUE)</f>
        <v>#N/A</v>
      </c>
      <c r="U10" s="78"/>
      <c r="V10" s="78">
        <f>Table1[[#This Row],[Mother Height (cm)]]*0.3937</f>
        <v>0</v>
      </c>
      <c r="W10" s="76">
        <f>((Table1[[#This Row],[Mother Height (in)]]*0.953)+2.803)*2.54</f>
        <v>7.1196200000000003</v>
      </c>
      <c r="X10" s="78"/>
      <c r="Y10" s="27">
        <f>Table1[[#This Row],[Father Height (cm)]]*0.3937</f>
        <v>0</v>
      </c>
      <c r="Z10" s="19">
        <f>((Table1[[#This Row],[Father Heght (in)]]*0.955)+2.316)*2.54</f>
        <v>5.8826399999999994</v>
      </c>
      <c r="AA10" s="18">
        <f>(Table1[[#This Row],[Adjusted Mother Height (cm)]]+Table1[[#This Row],[Adjusted Father Height (cm)]])/2</f>
        <v>6.5011299999999999</v>
      </c>
      <c r="AB10" s="18" t="e">
        <f>Q10+(Table1[[#This Row],[Stature (in)]]*Table1[[#This Row],[Stature (cm)]])+(Table1[[#This Row],[Body Mass regression (lb)]]*Table1[[#This Row],[Body Mass (kg)]])+(Table1[[#This Row],[Midparent stature regression]]*Table1[[#This Row],[Adjusted Midparent Stature (cm)]])</f>
        <v>#N/A</v>
      </c>
      <c r="AC10" s="24" t="e">
        <f t="shared" si="1"/>
        <v>#N/A</v>
      </c>
      <c r="AD10" s="24" t="e">
        <f>-9.376+(0.0001882*Table1[[#This Row],[LL *SH]])+(0.0022*Table1[[#This Row],[Age*LL]])+(0.005841*Table1[[#This Row],[Age*SH]])-(0.002658*Table1[[#This Row],[Age*Mass]])+(0.07693*(Table1[[#This Row],[Mass/Stature]]*100))</f>
        <v>#N/A</v>
      </c>
      <c r="AE10" s="16" t="e">
        <f t="shared" si="2"/>
        <v>#N/A</v>
      </c>
      <c r="AF10" s="25" t="e">
        <f>-7.709133+(0.0042232*(Table1[[#This Row],[Age]]*Table1[[#This Row],[Stature (cm)]]))</f>
        <v>#N/A</v>
      </c>
      <c r="AG10" s="16" t="e">
        <f>Table1[[#This Row],[Age]]-Table1[[#This Row],[Moore Maturity Offset]]</f>
        <v>#N/A</v>
      </c>
    </row>
    <row r="11" spans="1:33" ht="25" customHeight="1" x14ac:dyDescent="0.2">
      <c r="A11" s="23"/>
      <c r="B11" s="14" t="e">
        <f t="shared" si="0"/>
        <v>#N/A</v>
      </c>
      <c r="C11" s="14" t="e">
        <f>VLOOKUP(Table1[[#This Row],[Name]], TBL_Player, 3, FALSE)</f>
        <v>#N/A</v>
      </c>
      <c r="D11" s="73"/>
      <c r="E11" s="15" t="e">
        <f>VLOOKUP(Table1[[#This Row],[Name]],TBL_Player,5,FALSE)</f>
        <v>#N/A</v>
      </c>
      <c r="F11" s="16" t="e">
        <f>(Table1[[#This Row],[Data Collection Date]]-E11)/365.25</f>
        <v>#N/A</v>
      </c>
      <c r="G11" s="79"/>
      <c r="H11" s="79"/>
      <c r="I11" s="75">
        <f>Table1[[#This Row],[Stature (cm)]]-Table1[[#This Row],[Sitting Height (cm)]]</f>
        <v>0</v>
      </c>
      <c r="J11" s="79"/>
      <c r="K11" s="76">
        <f>Table1[[#This Row],[Leg Length (cm)]]*Table1[[#This Row],[Sitting Height (cm)]]</f>
        <v>0</v>
      </c>
      <c r="L11" s="80" t="e">
        <f>Table1[[#This Row],[Age]]*Table1[[#This Row],[Leg Length (cm)]]</f>
        <v>#N/A</v>
      </c>
      <c r="M11" s="80" t="e">
        <f>Table1[[#This Row],[Age]]*Table1[[#This Row],[Sitting Height (cm)]]</f>
        <v>#N/A</v>
      </c>
      <c r="N11" s="80" t="e">
        <f>Table1[[#This Row],[Age]]*Table1[[#This Row],[Body Mass (kg)]]</f>
        <v>#N/A</v>
      </c>
      <c r="O11" s="81" t="e">
        <f>Table1[[#This Row],[Body Mass (kg)]]/Table1[[#This Row],[Stature (cm)]]*100</f>
        <v>#DIV/0!</v>
      </c>
      <c r="P11" s="81" t="e">
        <f>Table1[[#This Row],[Body Mass (kg)]]/Table1[[#This Row],[Stature (cm)]]</f>
        <v>#DIV/0!</v>
      </c>
      <c r="Q11" s="81" t="e">
        <f>VLOOKUP(Table1[[#This Row],[Age]],TBL_RegressionMale,2,TRUE)</f>
        <v>#N/A</v>
      </c>
      <c r="R11" s="81" t="e">
        <f>VLOOKUP(Table1[[#This Row],[Age]],TBL_RegressionMale,3,TRUE)</f>
        <v>#N/A</v>
      </c>
      <c r="S11" s="81" t="e">
        <f>VLOOKUP(Table1[[#This Row],[Age]],TBL_RegressionMale,4,TRUE)</f>
        <v>#N/A</v>
      </c>
      <c r="T11" s="81" t="e">
        <f>VLOOKUP(Table1[[#This Row],[Age]],TBL_RegressionMale,5,TRUE)</f>
        <v>#N/A</v>
      </c>
      <c r="U11" s="78"/>
      <c r="V11" s="78">
        <f>Table1[[#This Row],[Mother Height (cm)]]*0.3937</f>
        <v>0</v>
      </c>
      <c r="W11" s="76">
        <f>((Table1[[#This Row],[Mother Height (in)]]*0.953)+2.803)*2.54</f>
        <v>7.1196200000000003</v>
      </c>
      <c r="X11" s="78"/>
      <c r="Y11" s="27">
        <f>Table1[[#This Row],[Father Height (cm)]]*0.3937</f>
        <v>0</v>
      </c>
      <c r="Z11" s="19">
        <f>((Table1[[#This Row],[Father Heght (in)]]*0.955)+2.316)*2.54</f>
        <v>5.8826399999999994</v>
      </c>
      <c r="AA11" s="18">
        <f>(Table1[[#This Row],[Adjusted Mother Height (cm)]]+Table1[[#This Row],[Adjusted Father Height (cm)]])/2</f>
        <v>6.5011299999999999</v>
      </c>
      <c r="AB11" s="18" t="e">
        <f>Q11+(Table1[[#This Row],[Stature (in)]]*Table1[[#This Row],[Stature (cm)]])+(Table1[[#This Row],[Body Mass regression (lb)]]*Table1[[#This Row],[Body Mass (kg)]])+(Table1[[#This Row],[Midparent stature regression]]*Table1[[#This Row],[Adjusted Midparent Stature (cm)]])</f>
        <v>#N/A</v>
      </c>
      <c r="AC11" s="24" t="e">
        <f t="shared" si="1"/>
        <v>#N/A</v>
      </c>
      <c r="AD11" s="24" t="e">
        <f>-9.376+(0.0001882*Table1[[#This Row],[LL *SH]])+(0.0022*Table1[[#This Row],[Age*LL]])+(0.005841*Table1[[#This Row],[Age*SH]])-(0.002658*Table1[[#This Row],[Age*Mass]])+(0.07693*(Table1[[#This Row],[Mass/Stature]]*100))</f>
        <v>#N/A</v>
      </c>
      <c r="AE11" s="16" t="e">
        <f t="shared" si="2"/>
        <v>#N/A</v>
      </c>
      <c r="AF11" s="25" t="e">
        <f>-7.709133+(0.0042232*(Table1[[#This Row],[Age]]*Table1[[#This Row],[Stature (cm)]]))</f>
        <v>#N/A</v>
      </c>
      <c r="AG11" s="16" t="e">
        <f>Table1[[#This Row],[Age]]-Table1[[#This Row],[Moore Maturity Offset]]</f>
        <v>#N/A</v>
      </c>
    </row>
    <row r="12" spans="1:33" ht="25" customHeight="1" x14ac:dyDescent="0.2">
      <c r="A12" s="23"/>
      <c r="B12" s="14" t="e">
        <f t="shared" si="0"/>
        <v>#N/A</v>
      </c>
      <c r="C12" s="14" t="e">
        <f>VLOOKUP(Table1[[#This Row],[Name]], TBL_Player, 3, FALSE)</f>
        <v>#N/A</v>
      </c>
      <c r="D12" s="73"/>
      <c r="E12" s="15" t="e">
        <f>VLOOKUP(Table1[[#This Row],[Name]],TBL_Player,5,FALSE)</f>
        <v>#N/A</v>
      </c>
      <c r="F12" s="16" t="e">
        <f>(Table1[[#This Row],[Data Collection Date]]-E12)/365.25</f>
        <v>#N/A</v>
      </c>
      <c r="G12" s="79"/>
      <c r="H12" s="79"/>
      <c r="I12" s="75">
        <f>Table1[[#This Row],[Stature (cm)]]-Table1[[#This Row],[Sitting Height (cm)]]</f>
        <v>0</v>
      </c>
      <c r="J12" s="79"/>
      <c r="K12" s="76">
        <f>Table1[[#This Row],[Leg Length (cm)]]*Table1[[#This Row],[Sitting Height (cm)]]</f>
        <v>0</v>
      </c>
      <c r="L12" s="80" t="e">
        <f>Table1[[#This Row],[Age]]*Table1[[#This Row],[Leg Length (cm)]]</f>
        <v>#N/A</v>
      </c>
      <c r="M12" s="80" t="e">
        <f>Table1[[#This Row],[Age]]*Table1[[#This Row],[Sitting Height (cm)]]</f>
        <v>#N/A</v>
      </c>
      <c r="N12" s="80" t="e">
        <f>Table1[[#This Row],[Age]]*Table1[[#This Row],[Body Mass (kg)]]</f>
        <v>#N/A</v>
      </c>
      <c r="O12" s="81" t="e">
        <f>Table1[[#This Row],[Body Mass (kg)]]/Table1[[#This Row],[Stature (cm)]]*100</f>
        <v>#DIV/0!</v>
      </c>
      <c r="P12" s="81" t="e">
        <f>Table1[[#This Row],[Body Mass (kg)]]/Table1[[#This Row],[Stature (cm)]]</f>
        <v>#DIV/0!</v>
      </c>
      <c r="Q12" s="81" t="e">
        <f>VLOOKUP(Table1[[#This Row],[Age]],TBL_RegressionMale,2,TRUE)</f>
        <v>#N/A</v>
      </c>
      <c r="R12" s="81" t="e">
        <f>VLOOKUP(Table1[[#This Row],[Age]],TBL_RegressionMale,3,TRUE)</f>
        <v>#N/A</v>
      </c>
      <c r="S12" s="81" t="e">
        <f>VLOOKUP(Table1[[#This Row],[Age]],TBL_RegressionMale,4,TRUE)</f>
        <v>#N/A</v>
      </c>
      <c r="T12" s="81" t="e">
        <f>VLOOKUP(Table1[[#This Row],[Age]],TBL_RegressionMale,5,TRUE)</f>
        <v>#N/A</v>
      </c>
      <c r="U12" s="78"/>
      <c r="V12" s="78">
        <f>Table1[[#This Row],[Mother Height (cm)]]*0.3937</f>
        <v>0</v>
      </c>
      <c r="W12" s="76">
        <f>((Table1[[#This Row],[Mother Height (in)]]*0.953)+2.803)*2.54</f>
        <v>7.1196200000000003</v>
      </c>
      <c r="X12" s="78"/>
      <c r="Y12" s="27">
        <f>Table1[[#This Row],[Father Height (cm)]]*0.3937</f>
        <v>0</v>
      </c>
      <c r="Z12" s="19">
        <f>((Table1[[#This Row],[Father Heght (in)]]*0.955)+2.316)*2.54</f>
        <v>5.8826399999999994</v>
      </c>
      <c r="AA12" s="18">
        <f>(Table1[[#This Row],[Adjusted Mother Height (cm)]]+Table1[[#This Row],[Adjusted Father Height (cm)]])/2</f>
        <v>6.5011299999999999</v>
      </c>
      <c r="AB12" s="18" t="e">
        <f>Q12+(Table1[[#This Row],[Stature (in)]]*Table1[[#This Row],[Stature (cm)]])+(Table1[[#This Row],[Body Mass regression (lb)]]*Table1[[#This Row],[Body Mass (kg)]])+(Table1[[#This Row],[Midparent stature regression]]*Table1[[#This Row],[Adjusted Midparent Stature (cm)]])</f>
        <v>#N/A</v>
      </c>
      <c r="AC12" s="24" t="e">
        <f t="shared" si="1"/>
        <v>#N/A</v>
      </c>
      <c r="AD12" s="24" t="e">
        <f>-9.376+(0.0001882*Table1[[#This Row],[LL *SH]])+(0.0022*Table1[[#This Row],[Age*LL]])+(0.005841*Table1[[#This Row],[Age*SH]])-(0.002658*Table1[[#This Row],[Age*Mass]])+(0.07693*(Table1[[#This Row],[Mass/Stature]]*100))</f>
        <v>#N/A</v>
      </c>
      <c r="AE12" s="16" t="e">
        <f t="shared" si="2"/>
        <v>#N/A</v>
      </c>
      <c r="AF12" s="25" t="e">
        <f>-7.709133+(0.0042232*(Table1[[#This Row],[Age]]*Table1[[#This Row],[Stature (cm)]]))</f>
        <v>#N/A</v>
      </c>
      <c r="AG12" s="16" t="e">
        <f>Table1[[#This Row],[Age]]-Table1[[#This Row],[Moore Maturity Offset]]</f>
        <v>#N/A</v>
      </c>
    </row>
    <row r="13" spans="1:33" ht="25" customHeight="1" x14ac:dyDescent="0.2">
      <c r="A13" s="23"/>
      <c r="B13" s="14" t="e">
        <f t="shared" si="0"/>
        <v>#N/A</v>
      </c>
      <c r="C13" s="14" t="e">
        <f>VLOOKUP(Table1[[#This Row],[Name]], TBL_Player, 3, FALSE)</f>
        <v>#N/A</v>
      </c>
      <c r="D13" s="73"/>
      <c r="E13" s="15" t="e">
        <f>VLOOKUP(Table1[[#This Row],[Name]],TBL_Player,5,FALSE)</f>
        <v>#N/A</v>
      </c>
      <c r="F13" s="16" t="e">
        <f>(Table1[[#This Row],[Data Collection Date]]-E13)/365.25</f>
        <v>#N/A</v>
      </c>
      <c r="G13" s="79"/>
      <c r="H13" s="79"/>
      <c r="I13" s="75">
        <f>Table1[[#This Row],[Stature (cm)]]-Table1[[#This Row],[Sitting Height (cm)]]</f>
        <v>0</v>
      </c>
      <c r="J13" s="79"/>
      <c r="K13" s="76">
        <f>Table1[[#This Row],[Leg Length (cm)]]*Table1[[#This Row],[Sitting Height (cm)]]</f>
        <v>0</v>
      </c>
      <c r="L13" s="80" t="e">
        <f>Table1[[#This Row],[Age]]*Table1[[#This Row],[Leg Length (cm)]]</f>
        <v>#N/A</v>
      </c>
      <c r="M13" s="80" t="e">
        <f>Table1[[#This Row],[Age]]*Table1[[#This Row],[Sitting Height (cm)]]</f>
        <v>#N/A</v>
      </c>
      <c r="N13" s="80" t="e">
        <f>Table1[[#This Row],[Age]]*Table1[[#This Row],[Body Mass (kg)]]</f>
        <v>#N/A</v>
      </c>
      <c r="O13" s="81" t="e">
        <f>Table1[[#This Row],[Body Mass (kg)]]/Table1[[#This Row],[Stature (cm)]]*100</f>
        <v>#DIV/0!</v>
      </c>
      <c r="P13" s="81" t="e">
        <f>Table1[[#This Row],[Body Mass (kg)]]/Table1[[#This Row],[Stature (cm)]]</f>
        <v>#DIV/0!</v>
      </c>
      <c r="Q13" s="81" t="e">
        <f>VLOOKUP(Table1[[#This Row],[Age]],TBL_RegressionMale,2,TRUE)</f>
        <v>#N/A</v>
      </c>
      <c r="R13" s="81" t="e">
        <f>VLOOKUP(Table1[[#This Row],[Age]],TBL_RegressionMale,3,TRUE)</f>
        <v>#N/A</v>
      </c>
      <c r="S13" s="81" t="e">
        <f>VLOOKUP(Table1[[#This Row],[Age]],TBL_RegressionMale,4,TRUE)</f>
        <v>#N/A</v>
      </c>
      <c r="T13" s="81" t="e">
        <f>VLOOKUP(Table1[[#This Row],[Age]],TBL_RegressionMale,5,TRUE)</f>
        <v>#N/A</v>
      </c>
      <c r="U13" s="78"/>
      <c r="V13" s="78">
        <f>Table1[[#This Row],[Mother Height (cm)]]*0.3937</f>
        <v>0</v>
      </c>
      <c r="W13" s="76">
        <f>((Table1[[#This Row],[Mother Height (in)]]*0.953)+2.803)*2.54</f>
        <v>7.1196200000000003</v>
      </c>
      <c r="X13" s="78"/>
      <c r="Y13" s="27">
        <f>Table1[[#This Row],[Father Height (cm)]]*0.3937</f>
        <v>0</v>
      </c>
      <c r="Z13" s="19">
        <f>((Table1[[#This Row],[Father Heght (in)]]*0.955)+2.316)*2.54</f>
        <v>5.8826399999999994</v>
      </c>
      <c r="AA13" s="18">
        <f>(Table1[[#This Row],[Adjusted Mother Height (cm)]]+Table1[[#This Row],[Adjusted Father Height (cm)]])/2</f>
        <v>6.5011299999999999</v>
      </c>
      <c r="AB13" s="18" t="e">
        <f>Q13+(Table1[[#This Row],[Stature (in)]]*Table1[[#This Row],[Stature (cm)]])+(Table1[[#This Row],[Body Mass regression (lb)]]*Table1[[#This Row],[Body Mass (kg)]])+(Table1[[#This Row],[Midparent stature regression]]*Table1[[#This Row],[Adjusted Midparent Stature (cm)]])</f>
        <v>#N/A</v>
      </c>
      <c r="AC13" s="24" t="e">
        <f t="shared" si="1"/>
        <v>#N/A</v>
      </c>
      <c r="AD13" s="24" t="e">
        <f>-9.376+(0.0001882*Table1[[#This Row],[LL *SH]])+(0.0022*Table1[[#This Row],[Age*LL]])+(0.005841*Table1[[#This Row],[Age*SH]])-(0.002658*Table1[[#This Row],[Age*Mass]])+(0.07693*(Table1[[#This Row],[Mass/Stature]]*100))</f>
        <v>#N/A</v>
      </c>
      <c r="AE13" s="16" t="e">
        <f t="shared" si="2"/>
        <v>#N/A</v>
      </c>
      <c r="AF13" s="25" t="e">
        <f>-7.709133+(0.0042232*(Table1[[#This Row],[Age]]*Table1[[#This Row],[Stature (cm)]]))</f>
        <v>#N/A</v>
      </c>
      <c r="AG13" s="16" t="e">
        <f>Table1[[#This Row],[Age]]-Table1[[#This Row],[Moore Maturity Offset]]</f>
        <v>#N/A</v>
      </c>
    </row>
    <row r="14" spans="1:33" ht="25" customHeight="1" x14ac:dyDescent="0.2">
      <c r="A14" s="23"/>
      <c r="B14" s="14" t="e">
        <f t="shared" si="0"/>
        <v>#N/A</v>
      </c>
      <c r="C14" s="14" t="e">
        <f>VLOOKUP(Table1[[#This Row],[Name]], TBL_Player, 3, FALSE)</f>
        <v>#N/A</v>
      </c>
      <c r="D14" s="73"/>
      <c r="E14" s="15" t="e">
        <f>VLOOKUP(Table1[[#This Row],[Name]],TBL_Player,5,FALSE)</f>
        <v>#N/A</v>
      </c>
      <c r="F14" s="16" t="e">
        <f>(Table1[[#This Row],[Data Collection Date]]-E14)/365.25</f>
        <v>#N/A</v>
      </c>
      <c r="G14" s="79"/>
      <c r="H14" s="79"/>
      <c r="I14" s="75">
        <f>Table1[[#This Row],[Stature (cm)]]-Table1[[#This Row],[Sitting Height (cm)]]</f>
        <v>0</v>
      </c>
      <c r="J14" s="79"/>
      <c r="K14" s="76">
        <f>Table1[[#This Row],[Leg Length (cm)]]*Table1[[#This Row],[Sitting Height (cm)]]</f>
        <v>0</v>
      </c>
      <c r="L14" s="80" t="e">
        <f>Table1[[#This Row],[Age]]*Table1[[#This Row],[Leg Length (cm)]]</f>
        <v>#N/A</v>
      </c>
      <c r="M14" s="80" t="e">
        <f>Table1[[#This Row],[Age]]*Table1[[#This Row],[Sitting Height (cm)]]</f>
        <v>#N/A</v>
      </c>
      <c r="N14" s="80" t="e">
        <f>Table1[[#This Row],[Age]]*Table1[[#This Row],[Body Mass (kg)]]</f>
        <v>#N/A</v>
      </c>
      <c r="O14" s="81" t="e">
        <f>Table1[[#This Row],[Body Mass (kg)]]/Table1[[#This Row],[Stature (cm)]]*100</f>
        <v>#DIV/0!</v>
      </c>
      <c r="P14" s="81" t="e">
        <f>Table1[[#This Row],[Body Mass (kg)]]/Table1[[#This Row],[Stature (cm)]]</f>
        <v>#DIV/0!</v>
      </c>
      <c r="Q14" s="81" t="e">
        <f>VLOOKUP(Table1[[#This Row],[Age]],TBL_RegressionMale,2,TRUE)</f>
        <v>#N/A</v>
      </c>
      <c r="R14" s="81" t="e">
        <f>VLOOKUP(Table1[[#This Row],[Age]],TBL_RegressionMale,3,TRUE)</f>
        <v>#N/A</v>
      </c>
      <c r="S14" s="81" t="e">
        <f>VLOOKUP(Table1[[#This Row],[Age]],TBL_RegressionMale,4,TRUE)</f>
        <v>#N/A</v>
      </c>
      <c r="T14" s="81" t="e">
        <f>VLOOKUP(Table1[[#This Row],[Age]],TBL_RegressionMale,5,TRUE)</f>
        <v>#N/A</v>
      </c>
      <c r="U14" s="78"/>
      <c r="V14" s="78">
        <f>Table1[[#This Row],[Mother Height (cm)]]*0.3937</f>
        <v>0</v>
      </c>
      <c r="W14" s="76">
        <f>((Table1[[#This Row],[Mother Height (in)]]*0.953)+2.803)*2.54</f>
        <v>7.1196200000000003</v>
      </c>
      <c r="X14" s="78"/>
      <c r="Y14" s="27">
        <f>Table1[[#This Row],[Father Height (cm)]]*0.3937</f>
        <v>0</v>
      </c>
      <c r="Z14" s="19">
        <f>((Table1[[#This Row],[Father Heght (in)]]*0.955)+2.316)*2.54</f>
        <v>5.8826399999999994</v>
      </c>
      <c r="AA14" s="18">
        <f>(Table1[[#This Row],[Adjusted Mother Height (cm)]]+Table1[[#This Row],[Adjusted Father Height (cm)]])/2</f>
        <v>6.5011299999999999</v>
      </c>
      <c r="AB14" s="18" t="e">
        <f>Q14+(Table1[[#This Row],[Stature (in)]]*Table1[[#This Row],[Stature (cm)]])+(Table1[[#This Row],[Body Mass regression (lb)]]*Table1[[#This Row],[Body Mass (kg)]])+(Table1[[#This Row],[Midparent stature regression]]*Table1[[#This Row],[Adjusted Midparent Stature (cm)]])</f>
        <v>#N/A</v>
      </c>
      <c r="AC14" s="24" t="e">
        <f t="shared" si="1"/>
        <v>#N/A</v>
      </c>
      <c r="AD14" s="24" t="e">
        <f>-9.376+(0.0001882*Table1[[#This Row],[LL *SH]])+(0.0022*Table1[[#This Row],[Age*LL]])+(0.005841*Table1[[#This Row],[Age*SH]])-(0.002658*Table1[[#This Row],[Age*Mass]])+(0.07693*(Table1[[#This Row],[Mass/Stature]]*100))</f>
        <v>#N/A</v>
      </c>
      <c r="AE14" s="16" t="e">
        <f t="shared" si="2"/>
        <v>#N/A</v>
      </c>
      <c r="AF14" s="25" t="e">
        <f>-7.709133+(0.0042232*(Table1[[#This Row],[Age]]*Table1[[#This Row],[Stature (cm)]]))</f>
        <v>#N/A</v>
      </c>
      <c r="AG14" s="16" t="e">
        <f>Table1[[#This Row],[Age]]-Table1[[#This Row],[Moore Maturity Offset]]</f>
        <v>#N/A</v>
      </c>
    </row>
    <row r="15" spans="1:33" ht="25" customHeight="1" x14ac:dyDescent="0.2">
      <c r="A15" s="23"/>
      <c r="B15" s="14" t="e">
        <f t="shared" si="0"/>
        <v>#N/A</v>
      </c>
      <c r="C15" s="14" t="e">
        <f>VLOOKUP(Table1[[#This Row],[Name]], TBL_Player, 3, FALSE)</f>
        <v>#N/A</v>
      </c>
      <c r="D15" s="73"/>
      <c r="E15" s="15" t="e">
        <f>VLOOKUP(Table1[[#This Row],[Name]],TBL_Player,5,FALSE)</f>
        <v>#N/A</v>
      </c>
      <c r="F15" s="16" t="e">
        <f>(Table1[[#This Row],[Data Collection Date]]-E15)/365.25</f>
        <v>#N/A</v>
      </c>
      <c r="G15" s="79"/>
      <c r="H15" s="79"/>
      <c r="I15" s="75">
        <f>Table1[[#This Row],[Stature (cm)]]-Table1[[#This Row],[Sitting Height (cm)]]</f>
        <v>0</v>
      </c>
      <c r="J15" s="79"/>
      <c r="K15" s="76">
        <f>Table1[[#This Row],[Leg Length (cm)]]*Table1[[#This Row],[Sitting Height (cm)]]</f>
        <v>0</v>
      </c>
      <c r="L15" s="80" t="e">
        <f>Table1[[#This Row],[Age]]*Table1[[#This Row],[Leg Length (cm)]]</f>
        <v>#N/A</v>
      </c>
      <c r="M15" s="80" t="e">
        <f>Table1[[#This Row],[Age]]*Table1[[#This Row],[Sitting Height (cm)]]</f>
        <v>#N/A</v>
      </c>
      <c r="N15" s="80" t="e">
        <f>Table1[[#This Row],[Age]]*Table1[[#This Row],[Body Mass (kg)]]</f>
        <v>#N/A</v>
      </c>
      <c r="O15" s="81" t="e">
        <f>Table1[[#This Row],[Body Mass (kg)]]/Table1[[#This Row],[Stature (cm)]]*100</f>
        <v>#DIV/0!</v>
      </c>
      <c r="P15" s="81" t="e">
        <f>Table1[[#This Row],[Body Mass (kg)]]/Table1[[#This Row],[Stature (cm)]]</f>
        <v>#DIV/0!</v>
      </c>
      <c r="Q15" s="81" t="e">
        <f>VLOOKUP(Table1[[#This Row],[Age]],TBL_RegressionMale,2,TRUE)</f>
        <v>#N/A</v>
      </c>
      <c r="R15" s="81" t="e">
        <f>VLOOKUP(Table1[[#This Row],[Age]],TBL_RegressionMale,3,TRUE)</f>
        <v>#N/A</v>
      </c>
      <c r="S15" s="81" t="e">
        <f>VLOOKUP(Table1[[#This Row],[Age]],TBL_RegressionMale,4,TRUE)</f>
        <v>#N/A</v>
      </c>
      <c r="T15" s="81" t="e">
        <f>VLOOKUP(Table1[[#This Row],[Age]],TBL_RegressionMale,5,TRUE)</f>
        <v>#N/A</v>
      </c>
      <c r="U15" s="78"/>
      <c r="V15" s="78">
        <f>Table1[[#This Row],[Mother Height (cm)]]*0.3937</f>
        <v>0</v>
      </c>
      <c r="W15" s="76">
        <f>((Table1[[#This Row],[Mother Height (in)]]*0.953)+2.803)*2.54</f>
        <v>7.1196200000000003</v>
      </c>
      <c r="X15" s="78"/>
      <c r="Y15" s="27">
        <f>Table1[[#This Row],[Father Height (cm)]]*0.3937</f>
        <v>0</v>
      </c>
      <c r="Z15" s="19">
        <f>((Table1[[#This Row],[Father Heght (in)]]*0.955)+2.316)*2.54</f>
        <v>5.8826399999999994</v>
      </c>
      <c r="AA15" s="18">
        <f>(Table1[[#This Row],[Adjusted Mother Height (cm)]]+Table1[[#This Row],[Adjusted Father Height (cm)]])/2</f>
        <v>6.5011299999999999</v>
      </c>
      <c r="AB15" s="18" t="e">
        <f>Q15+(Table1[[#This Row],[Stature (in)]]*Table1[[#This Row],[Stature (cm)]])+(Table1[[#This Row],[Body Mass regression (lb)]]*Table1[[#This Row],[Body Mass (kg)]])+(Table1[[#This Row],[Midparent stature regression]]*Table1[[#This Row],[Adjusted Midparent Stature (cm)]])</f>
        <v>#N/A</v>
      </c>
      <c r="AC15" s="24" t="e">
        <f t="shared" si="1"/>
        <v>#N/A</v>
      </c>
      <c r="AD15" s="24" t="e">
        <f>-9.376+(0.0001882*Table1[[#This Row],[LL *SH]])+(0.0022*Table1[[#This Row],[Age*LL]])+(0.005841*Table1[[#This Row],[Age*SH]])-(0.002658*Table1[[#This Row],[Age*Mass]])+(0.07693*(Table1[[#This Row],[Mass/Stature]]*100))</f>
        <v>#N/A</v>
      </c>
      <c r="AE15" s="16" t="e">
        <f t="shared" si="2"/>
        <v>#N/A</v>
      </c>
      <c r="AF15" s="25" t="e">
        <f>-7.709133+(0.0042232*(Table1[[#This Row],[Age]]*Table1[[#This Row],[Stature (cm)]]))</f>
        <v>#N/A</v>
      </c>
      <c r="AG15" s="16" t="e">
        <f>Table1[[#This Row],[Age]]-Table1[[#This Row],[Moore Maturity Offset]]</f>
        <v>#N/A</v>
      </c>
    </row>
    <row r="16" spans="1:33" ht="25" customHeight="1" x14ac:dyDescent="0.2">
      <c r="A16" s="23"/>
      <c r="B16" s="14" t="e">
        <f t="shared" si="0"/>
        <v>#N/A</v>
      </c>
      <c r="C16" s="14" t="e">
        <f>VLOOKUP(Table1[[#This Row],[Name]], TBL_Player, 3, FALSE)</f>
        <v>#N/A</v>
      </c>
      <c r="D16" s="73"/>
      <c r="E16" s="15" t="e">
        <f>VLOOKUP(Table1[[#This Row],[Name]],TBL_Player,5,FALSE)</f>
        <v>#N/A</v>
      </c>
      <c r="F16" s="16" t="e">
        <f>(Table1[[#This Row],[Data Collection Date]]-E16)/365.25</f>
        <v>#N/A</v>
      </c>
      <c r="G16" s="79"/>
      <c r="H16" s="79"/>
      <c r="I16" s="75">
        <f>Table1[[#This Row],[Stature (cm)]]-Table1[[#This Row],[Sitting Height (cm)]]</f>
        <v>0</v>
      </c>
      <c r="J16" s="79"/>
      <c r="K16" s="76">
        <f>Table1[[#This Row],[Leg Length (cm)]]*Table1[[#This Row],[Sitting Height (cm)]]</f>
        <v>0</v>
      </c>
      <c r="L16" s="80" t="e">
        <f>Table1[[#This Row],[Age]]*Table1[[#This Row],[Leg Length (cm)]]</f>
        <v>#N/A</v>
      </c>
      <c r="M16" s="80" t="e">
        <f>Table1[[#This Row],[Age]]*Table1[[#This Row],[Sitting Height (cm)]]</f>
        <v>#N/A</v>
      </c>
      <c r="N16" s="80" t="e">
        <f>Table1[[#This Row],[Age]]*Table1[[#This Row],[Body Mass (kg)]]</f>
        <v>#N/A</v>
      </c>
      <c r="O16" s="81" t="e">
        <f>Table1[[#This Row],[Body Mass (kg)]]/Table1[[#This Row],[Stature (cm)]]*100</f>
        <v>#DIV/0!</v>
      </c>
      <c r="P16" s="81" t="e">
        <f>Table1[[#This Row],[Body Mass (kg)]]/Table1[[#This Row],[Stature (cm)]]</f>
        <v>#DIV/0!</v>
      </c>
      <c r="Q16" s="81" t="e">
        <f>VLOOKUP(Table1[[#This Row],[Age]],TBL_RegressionMale,2,TRUE)</f>
        <v>#N/A</v>
      </c>
      <c r="R16" s="81" t="e">
        <f>VLOOKUP(Table1[[#This Row],[Age]],TBL_RegressionMale,3,TRUE)</f>
        <v>#N/A</v>
      </c>
      <c r="S16" s="81" t="e">
        <f>VLOOKUP(Table1[[#This Row],[Age]],TBL_RegressionMale,4,TRUE)</f>
        <v>#N/A</v>
      </c>
      <c r="T16" s="81" t="e">
        <f>VLOOKUP(Table1[[#This Row],[Age]],TBL_RegressionMale,5,TRUE)</f>
        <v>#N/A</v>
      </c>
      <c r="U16" s="78"/>
      <c r="V16" s="78">
        <f>Table1[[#This Row],[Mother Height (cm)]]*0.3937</f>
        <v>0</v>
      </c>
      <c r="W16" s="76">
        <f>((Table1[[#This Row],[Mother Height (in)]]*0.953)+2.803)*2.54</f>
        <v>7.1196200000000003</v>
      </c>
      <c r="X16" s="78"/>
      <c r="Y16" s="27">
        <f>Table1[[#This Row],[Father Height (cm)]]*0.3937</f>
        <v>0</v>
      </c>
      <c r="Z16" s="19">
        <f>((Table1[[#This Row],[Father Heght (in)]]*0.955)+2.316)*2.54</f>
        <v>5.8826399999999994</v>
      </c>
      <c r="AA16" s="18">
        <f>(Table1[[#This Row],[Adjusted Mother Height (cm)]]+Table1[[#This Row],[Adjusted Father Height (cm)]])/2</f>
        <v>6.5011299999999999</v>
      </c>
      <c r="AB16" s="18" t="e">
        <f>Q16+(Table1[[#This Row],[Stature (in)]]*Table1[[#This Row],[Stature (cm)]])+(Table1[[#This Row],[Body Mass regression (lb)]]*Table1[[#This Row],[Body Mass (kg)]])+(Table1[[#This Row],[Midparent stature regression]]*Table1[[#This Row],[Adjusted Midparent Stature (cm)]])</f>
        <v>#N/A</v>
      </c>
      <c r="AC16" s="24" t="e">
        <f t="shared" si="1"/>
        <v>#N/A</v>
      </c>
      <c r="AD16" s="24" t="e">
        <f>-9.376+(0.0001882*Table1[[#This Row],[LL *SH]])+(0.0022*Table1[[#This Row],[Age*LL]])+(0.005841*Table1[[#This Row],[Age*SH]])-(0.002658*Table1[[#This Row],[Age*Mass]])+(0.07693*(Table1[[#This Row],[Mass/Stature]]*100))</f>
        <v>#N/A</v>
      </c>
      <c r="AE16" s="16" t="e">
        <f t="shared" si="2"/>
        <v>#N/A</v>
      </c>
      <c r="AF16" s="25" t="e">
        <f>-7.709133+(0.0042232*(Table1[[#This Row],[Age]]*Table1[[#This Row],[Stature (cm)]]))</f>
        <v>#N/A</v>
      </c>
      <c r="AG16" s="16" t="e">
        <f>Table1[[#This Row],[Age]]-Table1[[#This Row],[Moore Maturity Offset]]</f>
        <v>#N/A</v>
      </c>
    </row>
    <row r="17" spans="1:33" ht="25" customHeight="1" x14ac:dyDescent="0.2">
      <c r="A17" s="23"/>
      <c r="B17" s="14" t="e">
        <f t="shared" si="0"/>
        <v>#N/A</v>
      </c>
      <c r="C17" s="14" t="e">
        <f>VLOOKUP(Table1[[#This Row],[Name]], TBL_Player, 3, FALSE)</f>
        <v>#N/A</v>
      </c>
      <c r="D17" s="73"/>
      <c r="E17" s="15" t="e">
        <f>VLOOKUP(Table1[[#This Row],[Name]],TBL_Player,5,FALSE)</f>
        <v>#N/A</v>
      </c>
      <c r="F17" s="16" t="e">
        <f>(Table1[[#This Row],[Data Collection Date]]-E17)/365.25</f>
        <v>#N/A</v>
      </c>
      <c r="G17" s="79"/>
      <c r="H17" s="79"/>
      <c r="I17" s="75">
        <f>Table1[[#This Row],[Stature (cm)]]-Table1[[#This Row],[Sitting Height (cm)]]</f>
        <v>0</v>
      </c>
      <c r="J17" s="79"/>
      <c r="K17" s="76">
        <f>Table1[[#This Row],[Leg Length (cm)]]*Table1[[#This Row],[Sitting Height (cm)]]</f>
        <v>0</v>
      </c>
      <c r="L17" s="80" t="e">
        <f>Table1[[#This Row],[Age]]*Table1[[#This Row],[Leg Length (cm)]]</f>
        <v>#N/A</v>
      </c>
      <c r="M17" s="80" t="e">
        <f>Table1[[#This Row],[Age]]*Table1[[#This Row],[Sitting Height (cm)]]</f>
        <v>#N/A</v>
      </c>
      <c r="N17" s="80" t="e">
        <f>Table1[[#This Row],[Age]]*Table1[[#This Row],[Body Mass (kg)]]</f>
        <v>#N/A</v>
      </c>
      <c r="O17" s="81" t="e">
        <f>Table1[[#This Row],[Body Mass (kg)]]/Table1[[#This Row],[Stature (cm)]]*100</f>
        <v>#DIV/0!</v>
      </c>
      <c r="P17" s="81" t="e">
        <f>Table1[[#This Row],[Body Mass (kg)]]/Table1[[#This Row],[Stature (cm)]]</f>
        <v>#DIV/0!</v>
      </c>
      <c r="Q17" s="81" t="e">
        <f>VLOOKUP(Table1[[#This Row],[Age]],TBL_RegressionMale,2,TRUE)</f>
        <v>#N/A</v>
      </c>
      <c r="R17" s="81" t="e">
        <f>VLOOKUP(Table1[[#This Row],[Age]],TBL_RegressionMale,3,TRUE)</f>
        <v>#N/A</v>
      </c>
      <c r="S17" s="81" t="e">
        <f>VLOOKUP(Table1[[#This Row],[Age]],TBL_RegressionMale,4,TRUE)</f>
        <v>#N/A</v>
      </c>
      <c r="T17" s="81" t="e">
        <f>VLOOKUP(Table1[[#This Row],[Age]],TBL_RegressionMale,5,TRUE)</f>
        <v>#N/A</v>
      </c>
      <c r="U17" s="78"/>
      <c r="V17" s="78">
        <f>Table1[[#This Row],[Mother Height (cm)]]*0.3937</f>
        <v>0</v>
      </c>
      <c r="W17" s="76">
        <f>((Table1[[#This Row],[Mother Height (in)]]*0.953)+2.803)*2.54</f>
        <v>7.1196200000000003</v>
      </c>
      <c r="X17" s="78"/>
      <c r="Y17" s="27">
        <f>Table1[[#This Row],[Father Height (cm)]]*0.3937</f>
        <v>0</v>
      </c>
      <c r="Z17" s="19">
        <f>((Table1[[#This Row],[Father Heght (in)]]*0.955)+2.316)*2.54</f>
        <v>5.8826399999999994</v>
      </c>
      <c r="AA17" s="18">
        <f>(Table1[[#This Row],[Adjusted Mother Height (cm)]]+Table1[[#This Row],[Adjusted Father Height (cm)]])/2</f>
        <v>6.5011299999999999</v>
      </c>
      <c r="AB17" s="18" t="e">
        <f>Q17+(Table1[[#This Row],[Stature (in)]]*Table1[[#This Row],[Stature (cm)]])+(Table1[[#This Row],[Body Mass regression (lb)]]*Table1[[#This Row],[Body Mass (kg)]])+(Table1[[#This Row],[Midparent stature regression]]*Table1[[#This Row],[Adjusted Midparent Stature (cm)]])</f>
        <v>#N/A</v>
      </c>
      <c r="AC17" s="24" t="e">
        <f t="shared" si="1"/>
        <v>#N/A</v>
      </c>
      <c r="AD17" s="24" t="e">
        <f>-9.376+(0.0001882*Table1[[#This Row],[LL *SH]])+(0.0022*Table1[[#This Row],[Age*LL]])+(0.005841*Table1[[#This Row],[Age*SH]])-(0.002658*Table1[[#This Row],[Age*Mass]])+(0.07693*(Table1[[#This Row],[Mass/Stature]]*100))</f>
        <v>#N/A</v>
      </c>
      <c r="AE17" s="16" t="e">
        <f t="shared" si="2"/>
        <v>#N/A</v>
      </c>
      <c r="AF17" s="25" t="e">
        <f>-7.709133+(0.0042232*(Table1[[#This Row],[Age]]*Table1[[#This Row],[Stature (cm)]]))</f>
        <v>#N/A</v>
      </c>
      <c r="AG17" s="16" t="e">
        <f>Table1[[#This Row],[Age]]-Table1[[#This Row],[Moore Maturity Offset]]</f>
        <v>#N/A</v>
      </c>
    </row>
    <row r="18" spans="1:33" ht="25" customHeight="1" x14ac:dyDescent="0.2">
      <c r="A18" s="23"/>
      <c r="B18" s="14" t="e">
        <f t="shared" si="0"/>
        <v>#N/A</v>
      </c>
      <c r="C18" s="14" t="e">
        <f>VLOOKUP(Table1[[#This Row],[Name]], TBL_Player, 3, FALSE)</f>
        <v>#N/A</v>
      </c>
      <c r="D18" s="73"/>
      <c r="E18" s="15" t="e">
        <f>VLOOKUP(Table1[[#This Row],[Name]],TBL_Player,5,FALSE)</f>
        <v>#N/A</v>
      </c>
      <c r="F18" s="16" t="e">
        <f>(Table1[[#This Row],[Data Collection Date]]-E18)/365.25</f>
        <v>#N/A</v>
      </c>
      <c r="G18" s="79"/>
      <c r="H18" s="79"/>
      <c r="I18" s="75">
        <f>Table1[[#This Row],[Stature (cm)]]-Table1[[#This Row],[Sitting Height (cm)]]</f>
        <v>0</v>
      </c>
      <c r="J18" s="79"/>
      <c r="K18" s="76">
        <f>Table1[[#This Row],[Leg Length (cm)]]*Table1[[#This Row],[Sitting Height (cm)]]</f>
        <v>0</v>
      </c>
      <c r="L18" s="80" t="e">
        <f>Table1[[#This Row],[Age]]*Table1[[#This Row],[Leg Length (cm)]]</f>
        <v>#N/A</v>
      </c>
      <c r="M18" s="80" t="e">
        <f>Table1[[#This Row],[Age]]*Table1[[#This Row],[Sitting Height (cm)]]</f>
        <v>#N/A</v>
      </c>
      <c r="N18" s="80" t="e">
        <f>Table1[[#This Row],[Age]]*Table1[[#This Row],[Body Mass (kg)]]</f>
        <v>#N/A</v>
      </c>
      <c r="O18" s="81" t="e">
        <f>Table1[[#This Row],[Body Mass (kg)]]/Table1[[#This Row],[Stature (cm)]]*100</f>
        <v>#DIV/0!</v>
      </c>
      <c r="P18" s="81" t="e">
        <f>Table1[[#This Row],[Body Mass (kg)]]/Table1[[#This Row],[Stature (cm)]]</f>
        <v>#DIV/0!</v>
      </c>
      <c r="Q18" s="81" t="e">
        <f>VLOOKUP(Table1[[#This Row],[Age]],TBL_RegressionMale,2,TRUE)</f>
        <v>#N/A</v>
      </c>
      <c r="R18" s="81" t="e">
        <f>VLOOKUP(Table1[[#This Row],[Age]],TBL_RegressionMale,3,TRUE)</f>
        <v>#N/A</v>
      </c>
      <c r="S18" s="81" t="e">
        <f>VLOOKUP(Table1[[#This Row],[Age]],TBL_RegressionMale,4,TRUE)</f>
        <v>#N/A</v>
      </c>
      <c r="T18" s="81" t="e">
        <f>VLOOKUP(Table1[[#This Row],[Age]],TBL_RegressionMale,5,TRUE)</f>
        <v>#N/A</v>
      </c>
      <c r="U18" s="78"/>
      <c r="V18" s="78">
        <f>Table1[[#This Row],[Mother Height (cm)]]*0.3937</f>
        <v>0</v>
      </c>
      <c r="W18" s="76">
        <f>((Table1[[#This Row],[Mother Height (in)]]*0.953)+2.803)*2.54</f>
        <v>7.1196200000000003</v>
      </c>
      <c r="X18" s="78"/>
      <c r="Y18" s="27">
        <f>Table1[[#This Row],[Father Height (cm)]]*0.3937</f>
        <v>0</v>
      </c>
      <c r="Z18" s="19">
        <f>((Table1[[#This Row],[Father Heght (in)]]*0.955)+2.316)*2.54</f>
        <v>5.8826399999999994</v>
      </c>
      <c r="AA18" s="18">
        <f>(Table1[[#This Row],[Adjusted Mother Height (cm)]]+Table1[[#This Row],[Adjusted Father Height (cm)]])/2</f>
        <v>6.5011299999999999</v>
      </c>
      <c r="AB18" s="18" t="e">
        <f>Q18+(Table1[[#This Row],[Stature (in)]]*Table1[[#This Row],[Stature (cm)]])+(Table1[[#This Row],[Body Mass regression (lb)]]*Table1[[#This Row],[Body Mass (kg)]])+(Table1[[#This Row],[Midparent stature regression]]*Table1[[#This Row],[Adjusted Midparent Stature (cm)]])</f>
        <v>#N/A</v>
      </c>
      <c r="AC18" s="24" t="e">
        <f t="shared" si="1"/>
        <v>#N/A</v>
      </c>
      <c r="AD18" s="24" t="e">
        <f>-9.376+(0.0001882*Table1[[#This Row],[LL *SH]])+(0.0022*Table1[[#This Row],[Age*LL]])+(0.005841*Table1[[#This Row],[Age*SH]])-(0.002658*Table1[[#This Row],[Age*Mass]])+(0.07693*(Table1[[#This Row],[Mass/Stature]]*100))</f>
        <v>#N/A</v>
      </c>
      <c r="AE18" s="16" t="e">
        <f t="shared" si="2"/>
        <v>#N/A</v>
      </c>
      <c r="AF18" s="25" t="e">
        <f>-7.709133+(0.0042232*(Table1[[#This Row],[Age]]*Table1[[#This Row],[Stature (cm)]]))</f>
        <v>#N/A</v>
      </c>
      <c r="AG18" s="16" t="e">
        <f>Table1[[#This Row],[Age]]-Table1[[#This Row],[Moore Maturity Offset]]</f>
        <v>#N/A</v>
      </c>
    </row>
    <row r="19" spans="1:33" ht="25" customHeight="1" x14ac:dyDescent="0.2">
      <c r="A19" s="23"/>
      <c r="B19" s="14" t="e">
        <f t="shared" si="0"/>
        <v>#N/A</v>
      </c>
      <c r="C19" s="14" t="e">
        <f>VLOOKUP(Table1[[#This Row],[Name]], TBL_Player, 3, FALSE)</f>
        <v>#N/A</v>
      </c>
      <c r="D19" s="73"/>
      <c r="E19" s="15" t="e">
        <f>VLOOKUP(Table1[[#This Row],[Name]],TBL_Player,5,FALSE)</f>
        <v>#N/A</v>
      </c>
      <c r="F19" s="16" t="e">
        <f>(Table1[[#This Row],[Data Collection Date]]-E19)/365.25</f>
        <v>#N/A</v>
      </c>
      <c r="G19" s="79"/>
      <c r="H19" s="79"/>
      <c r="I19" s="75">
        <f>Table1[[#This Row],[Stature (cm)]]-Table1[[#This Row],[Sitting Height (cm)]]</f>
        <v>0</v>
      </c>
      <c r="J19" s="79"/>
      <c r="K19" s="76">
        <f>Table1[[#This Row],[Leg Length (cm)]]*Table1[[#This Row],[Sitting Height (cm)]]</f>
        <v>0</v>
      </c>
      <c r="L19" s="80" t="e">
        <f>Table1[[#This Row],[Age]]*Table1[[#This Row],[Leg Length (cm)]]</f>
        <v>#N/A</v>
      </c>
      <c r="M19" s="80" t="e">
        <f>Table1[[#This Row],[Age]]*Table1[[#This Row],[Sitting Height (cm)]]</f>
        <v>#N/A</v>
      </c>
      <c r="N19" s="80" t="e">
        <f>Table1[[#This Row],[Age]]*Table1[[#This Row],[Body Mass (kg)]]</f>
        <v>#N/A</v>
      </c>
      <c r="O19" s="81" t="e">
        <f>Table1[[#This Row],[Body Mass (kg)]]/Table1[[#This Row],[Stature (cm)]]*100</f>
        <v>#DIV/0!</v>
      </c>
      <c r="P19" s="81" t="e">
        <f>Table1[[#This Row],[Body Mass (kg)]]/Table1[[#This Row],[Stature (cm)]]</f>
        <v>#DIV/0!</v>
      </c>
      <c r="Q19" s="81" t="e">
        <f>VLOOKUP(Table1[[#This Row],[Age]],TBL_RegressionMale,2,TRUE)</f>
        <v>#N/A</v>
      </c>
      <c r="R19" s="81" t="e">
        <f>VLOOKUP(Table1[[#This Row],[Age]],TBL_RegressionMale,3,TRUE)</f>
        <v>#N/A</v>
      </c>
      <c r="S19" s="81" t="e">
        <f>VLOOKUP(Table1[[#This Row],[Age]],TBL_RegressionMale,4,TRUE)</f>
        <v>#N/A</v>
      </c>
      <c r="T19" s="81" t="e">
        <f>VLOOKUP(Table1[[#This Row],[Age]],TBL_RegressionMale,5,TRUE)</f>
        <v>#N/A</v>
      </c>
      <c r="U19" s="78"/>
      <c r="V19" s="78">
        <f>Table1[[#This Row],[Mother Height (cm)]]*0.3937</f>
        <v>0</v>
      </c>
      <c r="W19" s="76">
        <f>((Table1[[#This Row],[Mother Height (in)]]*0.953)+2.803)*2.54</f>
        <v>7.1196200000000003</v>
      </c>
      <c r="X19" s="78"/>
      <c r="Y19" s="27">
        <f>Table1[[#This Row],[Father Height (cm)]]*0.3937</f>
        <v>0</v>
      </c>
      <c r="Z19" s="19">
        <f>((Table1[[#This Row],[Father Heght (in)]]*0.955)+2.316)*2.54</f>
        <v>5.8826399999999994</v>
      </c>
      <c r="AA19" s="18">
        <f>(Table1[[#This Row],[Adjusted Mother Height (cm)]]+Table1[[#This Row],[Adjusted Father Height (cm)]])/2</f>
        <v>6.5011299999999999</v>
      </c>
      <c r="AB19" s="18" t="e">
        <f>Q19+(Table1[[#This Row],[Stature (in)]]*Table1[[#This Row],[Stature (cm)]])+(Table1[[#This Row],[Body Mass regression (lb)]]*Table1[[#This Row],[Body Mass (kg)]])+(Table1[[#This Row],[Midparent stature regression]]*Table1[[#This Row],[Adjusted Midparent Stature (cm)]])</f>
        <v>#N/A</v>
      </c>
      <c r="AC19" s="24" t="e">
        <f t="shared" si="1"/>
        <v>#N/A</v>
      </c>
      <c r="AD19" s="24" t="e">
        <f>-9.376+(0.0001882*Table1[[#This Row],[LL *SH]])+(0.0022*Table1[[#This Row],[Age*LL]])+(0.005841*Table1[[#This Row],[Age*SH]])-(0.002658*Table1[[#This Row],[Age*Mass]])+(0.07693*(Table1[[#This Row],[Mass/Stature]]*100))</f>
        <v>#N/A</v>
      </c>
      <c r="AE19" s="16" t="e">
        <f t="shared" si="2"/>
        <v>#N/A</v>
      </c>
      <c r="AF19" s="25" t="e">
        <f>-7.709133+(0.0042232*(Table1[[#This Row],[Age]]*Table1[[#This Row],[Stature (cm)]]))</f>
        <v>#N/A</v>
      </c>
      <c r="AG19" s="16" t="e">
        <f>Table1[[#This Row],[Age]]-Table1[[#This Row],[Moore Maturity Offset]]</f>
        <v>#N/A</v>
      </c>
    </row>
    <row r="20" spans="1:33" ht="25" customHeight="1" x14ac:dyDescent="0.2">
      <c r="A20" s="23"/>
      <c r="B20" s="14" t="e">
        <f t="shared" si="0"/>
        <v>#N/A</v>
      </c>
      <c r="C20" s="14" t="e">
        <f>VLOOKUP(Table1[[#This Row],[Name]], TBL_Player, 3, FALSE)</f>
        <v>#N/A</v>
      </c>
      <c r="D20" s="73"/>
      <c r="E20" s="15" t="e">
        <f>VLOOKUP(Table1[[#This Row],[Name]],TBL_Player,5,FALSE)</f>
        <v>#N/A</v>
      </c>
      <c r="F20" s="16" t="e">
        <f>(Table1[[#This Row],[Data Collection Date]]-E20)/365.25</f>
        <v>#N/A</v>
      </c>
      <c r="G20" s="79"/>
      <c r="H20" s="79"/>
      <c r="I20" s="75">
        <f>Table1[[#This Row],[Stature (cm)]]-Table1[[#This Row],[Sitting Height (cm)]]</f>
        <v>0</v>
      </c>
      <c r="J20" s="79"/>
      <c r="K20" s="76">
        <f>Table1[[#This Row],[Leg Length (cm)]]*Table1[[#This Row],[Sitting Height (cm)]]</f>
        <v>0</v>
      </c>
      <c r="L20" s="80" t="e">
        <f>Table1[[#This Row],[Age]]*Table1[[#This Row],[Leg Length (cm)]]</f>
        <v>#N/A</v>
      </c>
      <c r="M20" s="80" t="e">
        <f>Table1[[#This Row],[Age]]*Table1[[#This Row],[Sitting Height (cm)]]</f>
        <v>#N/A</v>
      </c>
      <c r="N20" s="80" t="e">
        <f>Table1[[#This Row],[Age]]*Table1[[#This Row],[Body Mass (kg)]]</f>
        <v>#N/A</v>
      </c>
      <c r="O20" s="81" t="e">
        <f>Table1[[#This Row],[Body Mass (kg)]]/Table1[[#This Row],[Stature (cm)]]*100</f>
        <v>#DIV/0!</v>
      </c>
      <c r="P20" s="81" t="e">
        <f>Table1[[#This Row],[Body Mass (kg)]]/Table1[[#This Row],[Stature (cm)]]</f>
        <v>#DIV/0!</v>
      </c>
      <c r="Q20" s="81" t="e">
        <f>VLOOKUP(Table1[[#This Row],[Age]],TBL_RegressionMale,2,TRUE)</f>
        <v>#N/A</v>
      </c>
      <c r="R20" s="81" t="e">
        <f>VLOOKUP(Table1[[#This Row],[Age]],TBL_RegressionMale,3,TRUE)</f>
        <v>#N/A</v>
      </c>
      <c r="S20" s="81" t="e">
        <f>VLOOKUP(Table1[[#This Row],[Age]],TBL_RegressionMale,4,TRUE)</f>
        <v>#N/A</v>
      </c>
      <c r="T20" s="81" t="e">
        <f>VLOOKUP(Table1[[#This Row],[Age]],TBL_RegressionMale,5,TRUE)</f>
        <v>#N/A</v>
      </c>
      <c r="U20" s="78"/>
      <c r="V20" s="78">
        <f>Table1[[#This Row],[Mother Height (cm)]]*0.3937</f>
        <v>0</v>
      </c>
      <c r="W20" s="76">
        <f>((Table1[[#This Row],[Mother Height (in)]]*0.953)+2.803)*2.54</f>
        <v>7.1196200000000003</v>
      </c>
      <c r="X20" s="78"/>
      <c r="Y20" s="27">
        <f>Table1[[#This Row],[Father Height (cm)]]*0.3937</f>
        <v>0</v>
      </c>
      <c r="Z20" s="19">
        <f>((Table1[[#This Row],[Father Heght (in)]]*0.955)+2.316)*2.54</f>
        <v>5.8826399999999994</v>
      </c>
      <c r="AA20" s="18">
        <f>(Table1[[#This Row],[Adjusted Mother Height (cm)]]+Table1[[#This Row],[Adjusted Father Height (cm)]])/2</f>
        <v>6.5011299999999999</v>
      </c>
      <c r="AB20" s="18" t="e">
        <f>Q20+(Table1[[#This Row],[Stature (in)]]*Table1[[#This Row],[Stature (cm)]])+(Table1[[#This Row],[Body Mass regression (lb)]]*Table1[[#This Row],[Body Mass (kg)]])+(Table1[[#This Row],[Midparent stature regression]]*Table1[[#This Row],[Adjusted Midparent Stature (cm)]])</f>
        <v>#N/A</v>
      </c>
      <c r="AC20" s="24" t="e">
        <f t="shared" si="1"/>
        <v>#N/A</v>
      </c>
      <c r="AD20" s="24" t="e">
        <f>-9.376+(0.0001882*Table1[[#This Row],[LL *SH]])+(0.0022*Table1[[#This Row],[Age*LL]])+(0.005841*Table1[[#This Row],[Age*SH]])-(0.002658*Table1[[#This Row],[Age*Mass]])+(0.07693*(Table1[[#This Row],[Mass/Stature]]*100))</f>
        <v>#N/A</v>
      </c>
      <c r="AE20" s="16" t="e">
        <f t="shared" si="2"/>
        <v>#N/A</v>
      </c>
      <c r="AF20" s="25" t="e">
        <f>-7.709133+(0.0042232*(Table1[[#This Row],[Age]]*Table1[[#This Row],[Stature (cm)]]))</f>
        <v>#N/A</v>
      </c>
      <c r="AG20" s="16" t="e">
        <f>Table1[[#This Row],[Age]]-Table1[[#This Row],[Moore Maturity Offset]]</f>
        <v>#N/A</v>
      </c>
    </row>
    <row r="21" spans="1:33" ht="25" customHeight="1" x14ac:dyDescent="0.2">
      <c r="A21" s="23"/>
      <c r="B21" s="14" t="e">
        <f t="shared" si="0"/>
        <v>#N/A</v>
      </c>
      <c r="C21" s="14" t="e">
        <f>VLOOKUP(Table1[[#This Row],[Name]], TBL_Player, 3, FALSE)</f>
        <v>#N/A</v>
      </c>
      <c r="D21" s="73"/>
      <c r="E21" s="15" t="e">
        <f>VLOOKUP(Table1[[#This Row],[Name]],TBL_Player,5,FALSE)</f>
        <v>#N/A</v>
      </c>
      <c r="F21" s="16" t="e">
        <f>(Table1[[#This Row],[Data Collection Date]]-E21)/365.25</f>
        <v>#N/A</v>
      </c>
      <c r="G21" s="79"/>
      <c r="H21" s="79"/>
      <c r="I21" s="75">
        <f>Table1[[#This Row],[Stature (cm)]]-Table1[[#This Row],[Sitting Height (cm)]]</f>
        <v>0</v>
      </c>
      <c r="J21" s="79"/>
      <c r="K21" s="76">
        <f>Table1[[#This Row],[Leg Length (cm)]]*Table1[[#This Row],[Sitting Height (cm)]]</f>
        <v>0</v>
      </c>
      <c r="L21" s="80" t="e">
        <f>Table1[[#This Row],[Age]]*Table1[[#This Row],[Leg Length (cm)]]</f>
        <v>#N/A</v>
      </c>
      <c r="M21" s="80" t="e">
        <f>Table1[[#This Row],[Age]]*Table1[[#This Row],[Sitting Height (cm)]]</f>
        <v>#N/A</v>
      </c>
      <c r="N21" s="80" t="e">
        <f>Table1[[#This Row],[Age]]*Table1[[#This Row],[Body Mass (kg)]]</f>
        <v>#N/A</v>
      </c>
      <c r="O21" s="81" t="e">
        <f>Table1[[#This Row],[Body Mass (kg)]]/Table1[[#This Row],[Stature (cm)]]*100</f>
        <v>#DIV/0!</v>
      </c>
      <c r="P21" s="81" t="e">
        <f>Table1[[#This Row],[Body Mass (kg)]]/Table1[[#This Row],[Stature (cm)]]</f>
        <v>#DIV/0!</v>
      </c>
      <c r="Q21" s="81" t="e">
        <f>VLOOKUP(Table1[[#This Row],[Age]],TBL_RegressionMale,2,TRUE)</f>
        <v>#N/A</v>
      </c>
      <c r="R21" s="81" t="e">
        <f>VLOOKUP(Table1[[#This Row],[Age]],TBL_RegressionMale,3,TRUE)</f>
        <v>#N/A</v>
      </c>
      <c r="S21" s="81" t="e">
        <f>VLOOKUP(Table1[[#This Row],[Age]],TBL_RegressionMale,4,TRUE)</f>
        <v>#N/A</v>
      </c>
      <c r="T21" s="81" t="e">
        <f>VLOOKUP(Table1[[#This Row],[Age]],TBL_RegressionMale,5,TRUE)</f>
        <v>#N/A</v>
      </c>
      <c r="U21" s="78"/>
      <c r="V21" s="78">
        <f>Table1[[#This Row],[Mother Height (cm)]]*0.3937</f>
        <v>0</v>
      </c>
      <c r="W21" s="76">
        <f>((Table1[[#This Row],[Mother Height (in)]]*0.953)+2.803)*2.54</f>
        <v>7.1196200000000003</v>
      </c>
      <c r="X21" s="78"/>
      <c r="Y21" s="27">
        <f>Table1[[#This Row],[Father Height (cm)]]*0.3937</f>
        <v>0</v>
      </c>
      <c r="Z21" s="19">
        <f>((Table1[[#This Row],[Father Heght (in)]]*0.955)+2.316)*2.54</f>
        <v>5.8826399999999994</v>
      </c>
      <c r="AA21" s="18">
        <f>(Table1[[#This Row],[Adjusted Mother Height (cm)]]+Table1[[#This Row],[Adjusted Father Height (cm)]])/2</f>
        <v>6.5011299999999999</v>
      </c>
      <c r="AB21" s="18" t="e">
        <f>Q21+(Table1[[#This Row],[Stature (in)]]*Table1[[#This Row],[Stature (cm)]])+(Table1[[#This Row],[Body Mass regression (lb)]]*Table1[[#This Row],[Body Mass (kg)]])+(Table1[[#This Row],[Midparent stature regression]]*Table1[[#This Row],[Adjusted Midparent Stature (cm)]])</f>
        <v>#N/A</v>
      </c>
      <c r="AC21" s="24" t="e">
        <f t="shared" si="1"/>
        <v>#N/A</v>
      </c>
      <c r="AD21" s="24" t="e">
        <f>-9.376+(0.0001882*Table1[[#This Row],[LL *SH]])+(0.0022*Table1[[#This Row],[Age*LL]])+(0.005841*Table1[[#This Row],[Age*SH]])-(0.002658*Table1[[#This Row],[Age*Mass]])+(0.07693*(Table1[[#This Row],[Mass/Stature]]*100))</f>
        <v>#N/A</v>
      </c>
      <c r="AE21" s="16" t="e">
        <f t="shared" si="2"/>
        <v>#N/A</v>
      </c>
      <c r="AF21" s="25" t="e">
        <f>-7.709133+(0.0042232*(Table1[[#This Row],[Age]]*Table1[[#This Row],[Stature (cm)]]))</f>
        <v>#N/A</v>
      </c>
      <c r="AG21" s="16" t="e">
        <f>Table1[[#This Row],[Age]]-Table1[[#This Row],[Moore Maturity Offset]]</f>
        <v>#N/A</v>
      </c>
    </row>
    <row r="22" spans="1:33" ht="25" customHeight="1" x14ac:dyDescent="0.2">
      <c r="A22" s="23"/>
      <c r="B22" s="14" t="e">
        <f t="shared" si="0"/>
        <v>#N/A</v>
      </c>
      <c r="C22" s="14" t="e">
        <f>VLOOKUP(Table1[[#This Row],[Name]], TBL_Player, 3, FALSE)</f>
        <v>#N/A</v>
      </c>
      <c r="D22" s="73"/>
      <c r="E22" s="15" t="e">
        <f>VLOOKUP(Table1[[#This Row],[Name]],TBL_Player,5,FALSE)</f>
        <v>#N/A</v>
      </c>
      <c r="F22" s="16" t="e">
        <f>(Table1[[#This Row],[Data Collection Date]]-E22)/365.25</f>
        <v>#N/A</v>
      </c>
      <c r="G22" s="79"/>
      <c r="H22" s="79"/>
      <c r="I22" s="75">
        <f>Table1[[#This Row],[Stature (cm)]]-Table1[[#This Row],[Sitting Height (cm)]]</f>
        <v>0</v>
      </c>
      <c r="J22" s="79"/>
      <c r="K22" s="76">
        <f>Table1[[#This Row],[Leg Length (cm)]]*Table1[[#This Row],[Sitting Height (cm)]]</f>
        <v>0</v>
      </c>
      <c r="L22" s="80" t="e">
        <f>Table1[[#This Row],[Age]]*Table1[[#This Row],[Leg Length (cm)]]</f>
        <v>#N/A</v>
      </c>
      <c r="M22" s="80" t="e">
        <f>Table1[[#This Row],[Age]]*Table1[[#This Row],[Sitting Height (cm)]]</f>
        <v>#N/A</v>
      </c>
      <c r="N22" s="80" t="e">
        <f>Table1[[#This Row],[Age]]*Table1[[#This Row],[Body Mass (kg)]]</f>
        <v>#N/A</v>
      </c>
      <c r="O22" s="81" t="e">
        <f>Table1[[#This Row],[Body Mass (kg)]]/Table1[[#This Row],[Stature (cm)]]*100</f>
        <v>#DIV/0!</v>
      </c>
      <c r="P22" s="81" t="e">
        <f>Table1[[#This Row],[Body Mass (kg)]]/Table1[[#This Row],[Stature (cm)]]</f>
        <v>#DIV/0!</v>
      </c>
      <c r="Q22" s="81" t="e">
        <f>VLOOKUP(Table1[[#This Row],[Age]],TBL_RegressionMale,2,TRUE)</f>
        <v>#N/A</v>
      </c>
      <c r="R22" s="81" t="e">
        <f>VLOOKUP(Table1[[#This Row],[Age]],TBL_RegressionMale,3,TRUE)</f>
        <v>#N/A</v>
      </c>
      <c r="S22" s="81" t="e">
        <f>VLOOKUP(Table1[[#This Row],[Age]],TBL_RegressionMale,4,TRUE)</f>
        <v>#N/A</v>
      </c>
      <c r="T22" s="81" t="e">
        <f>VLOOKUP(Table1[[#This Row],[Age]],TBL_RegressionMale,5,TRUE)</f>
        <v>#N/A</v>
      </c>
      <c r="U22" s="78"/>
      <c r="V22" s="78">
        <f>Table1[[#This Row],[Mother Height (cm)]]*0.3937</f>
        <v>0</v>
      </c>
      <c r="W22" s="76">
        <f>((Table1[[#This Row],[Mother Height (in)]]*0.953)+2.803)*2.54</f>
        <v>7.1196200000000003</v>
      </c>
      <c r="X22" s="78"/>
      <c r="Y22" s="27">
        <f>Table1[[#This Row],[Father Height (cm)]]*0.3937</f>
        <v>0</v>
      </c>
      <c r="Z22" s="19">
        <f>((Table1[[#This Row],[Father Heght (in)]]*0.955)+2.316)*2.54</f>
        <v>5.8826399999999994</v>
      </c>
      <c r="AA22" s="18">
        <f>(Table1[[#This Row],[Adjusted Mother Height (cm)]]+Table1[[#This Row],[Adjusted Father Height (cm)]])/2</f>
        <v>6.5011299999999999</v>
      </c>
      <c r="AB22" s="18" t="e">
        <f>Q22+(Table1[[#This Row],[Stature (in)]]*Table1[[#This Row],[Stature (cm)]])+(Table1[[#This Row],[Body Mass regression (lb)]]*Table1[[#This Row],[Body Mass (kg)]])+(Table1[[#This Row],[Midparent stature regression]]*Table1[[#This Row],[Adjusted Midparent Stature (cm)]])</f>
        <v>#N/A</v>
      </c>
      <c r="AC22" s="24" t="e">
        <f t="shared" si="1"/>
        <v>#N/A</v>
      </c>
      <c r="AD22" s="24" t="e">
        <f>-9.376+(0.0001882*Table1[[#This Row],[LL *SH]])+(0.0022*Table1[[#This Row],[Age*LL]])+(0.005841*Table1[[#This Row],[Age*SH]])-(0.002658*Table1[[#This Row],[Age*Mass]])+(0.07693*(Table1[[#This Row],[Mass/Stature]]*100))</f>
        <v>#N/A</v>
      </c>
      <c r="AE22" s="16" t="e">
        <f t="shared" si="2"/>
        <v>#N/A</v>
      </c>
      <c r="AF22" s="25" t="e">
        <f>-7.709133+(0.0042232*(Table1[[#This Row],[Age]]*Table1[[#This Row],[Stature (cm)]]))</f>
        <v>#N/A</v>
      </c>
      <c r="AG22" s="16" t="e">
        <f>Table1[[#This Row],[Age]]-Table1[[#This Row],[Moore Maturity Offset]]</f>
        <v>#N/A</v>
      </c>
    </row>
    <row r="23" spans="1:33" ht="25" customHeight="1" x14ac:dyDescent="0.2">
      <c r="A23" s="23"/>
      <c r="B23" s="14" t="e">
        <f t="shared" si="0"/>
        <v>#N/A</v>
      </c>
      <c r="C23" s="14" t="e">
        <f>VLOOKUP(Table1[[#This Row],[Name]], TBL_Player, 3, FALSE)</f>
        <v>#N/A</v>
      </c>
      <c r="D23" s="73"/>
      <c r="E23" s="15" t="e">
        <f>VLOOKUP(Table1[[#This Row],[Name]],TBL_Player,5,FALSE)</f>
        <v>#N/A</v>
      </c>
      <c r="F23" s="16" t="e">
        <f>(Table1[[#This Row],[Data Collection Date]]-E23)/365.25</f>
        <v>#N/A</v>
      </c>
      <c r="G23" s="79"/>
      <c r="H23" s="79"/>
      <c r="I23" s="75">
        <f>Table1[[#This Row],[Stature (cm)]]-Table1[[#This Row],[Sitting Height (cm)]]</f>
        <v>0</v>
      </c>
      <c r="J23" s="79"/>
      <c r="K23" s="76">
        <f>Table1[[#This Row],[Leg Length (cm)]]*Table1[[#This Row],[Sitting Height (cm)]]</f>
        <v>0</v>
      </c>
      <c r="L23" s="80" t="e">
        <f>Table1[[#This Row],[Age]]*Table1[[#This Row],[Leg Length (cm)]]</f>
        <v>#N/A</v>
      </c>
      <c r="M23" s="80" t="e">
        <f>Table1[[#This Row],[Age]]*Table1[[#This Row],[Sitting Height (cm)]]</f>
        <v>#N/A</v>
      </c>
      <c r="N23" s="80" t="e">
        <f>Table1[[#This Row],[Age]]*Table1[[#This Row],[Body Mass (kg)]]</f>
        <v>#N/A</v>
      </c>
      <c r="O23" s="81" t="e">
        <f>Table1[[#This Row],[Body Mass (kg)]]/Table1[[#This Row],[Stature (cm)]]*100</f>
        <v>#DIV/0!</v>
      </c>
      <c r="P23" s="81" t="e">
        <f>Table1[[#This Row],[Body Mass (kg)]]/Table1[[#This Row],[Stature (cm)]]</f>
        <v>#DIV/0!</v>
      </c>
      <c r="Q23" s="81" t="e">
        <f>VLOOKUP(Table1[[#This Row],[Age]],TBL_RegressionMale,2,TRUE)</f>
        <v>#N/A</v>
      </c>
      <c r="R23" s="81" t="e">
        <f>VLOOKUP(Table1[[#This Row],[Age]],TBL_RegressionMale,3,TRUE)</f>
        <v>#N/A</v>
      </c>
      <c r="S23" s="81" t="e">
        <f>VLOOKUP(Table1[[#This Row],[Age]],TBL_RegressionMale,4,TRUE)</f>
        <v>#N/A</v>
      </c>
      <c r="T23" s="81" t="e">
        <f>VLOOKUP(Table1[[#This Row],[Age]],TBL_RegressionMale,5,TRUE)</f>
        <v>#N/A</v>
      </c>
      <c r="U23" s="78"/>
      <c r="V23" s="78">
        <f>Table1[[#This Row],[Mother Height (cm)]]*0.3937</f>
        <v>0</v>
      </c>
      <c r="W23" s="76">
        <f>((Table1[[#This Row],[Mother Height (in)]]*0.953)+2.803)*2.54</f>
        <v>7.1196200000000003</v>
      </c>
      <c r="X23" s="78"/>
      <c r="Y23" s="27">
        <f>Table1[[#This Row],[Father Height (cm)]]*0.3937</f>
        <v>0</v>
      </c>
      <c r="Z23" s="19">
        <f>((Table1[[#This Row],[Father Heght (in)]]*0.955)+2.316)*2.54</f>
        <v>5.8826399999999994</v>
      </c>
      <c r="AA23" s="18">
        <f>(Table1[[#This Row],[Adjusted Mother Height (cm)]]+Table1[[#This Row],[Adjusted Father Height (cm)]])/2</f>
        <v>6.5011299999999999</v>
      </c>
      <c r="AB23" s="18" t="e">
        <f>Q23+(Table1[[#This Row],[Stature (in)]]*Table1[[#This Row],[Stature (cm)]])+(Table1[[#This Row],[Body Mass regression (lb)]]*Table1[[#This Row],[Body Mass (kg)]])+(Table1[[#This Row],[Midparent stature regression]]*Table1[[#This Row],[Adjusted Midparent Stature (cm)]])</f>
        <v>#N/A</v>
      </c>
      <c r="AC23" s="24" t="e">
        <f t="shared" si="1"/>
        <v>#N/A</v>
      </c>
      <c r="AD23" s="24" t="e">
        <f>-9.376+(0.0001882*Table1[[#This Row],[LL *SH]])+(0.0022*Table1[[#This Row],[Age*LL]])+(0.005841*Table1[[#This Row],[Age*SH]])-(0.002658*Table1[[#This Row],[Age*Mass]])+(0.07693*(Table1[[#This Row],[Mass/Stature]]*100))</f>
        <v>#N/A</v>
      </c>
      <c r="AE23" s="16" t="e">
        <f t="shared" si="2"/>
        <v>#N/A</v>
      </c>
      <c r="AF23" s="25" t="e">
        <f>-7.709133+(0.0042232*(Table1[[#This Row],[Age]]*Table1[[#This Row],[Stature (cm)]]))</f>
        <v>#N/A</v>
      </c>
      <c r="AG23" s="16" t="e">
        <f>Table1[[#This Row],[Age]]-Table1[[#This Row],[Moore Maturity Offset]]</f>
        <v>#N/A</v>
      </c>
    </row>
    <row r="24" spans="1:33" ht="25" customHeight="1" x14ac:dyDescent="0.2">
      <c r="A24" s="23"/>
      <c r="B24" s="14" t="e">
        <f t="shared" si="0"/>
        <v>#N/A</v>
      </c>
      <c r="C24" s="14" t="e">
        <f>VLOOKUP(Table1[[#This Row],[Name]], TBL_Player, 3, FALSE)</f>
        <v>#N/A</v>
      </c>
      <c r="D24" s="73"/>
      <c r="E24" s="15" t="e">
        <f>VLOOKUP(Table1[[#This Row],[Name]],TBL_Player,5,FALSE)</f>
        <v>#N/A</v>
      </c>
      <c r="F24" s="16" t="e">
        <f>(Table1[[#This Row],[Data Collection Date]]-E24)/365.25</f>
        <v>#N/A</v>
      </c>
      <c r="G24" s="79"/>
      <c r="H24" s="79"/>
      <c r="I24" s="75">
        <f>Table1[[#This Row],[Stature (cm)]]-Table1[[#This Row],[Sitting Height (cm)]]</f>
        <v>0</v>
      </c>
      <c r="J24" s="79"/>
      <c r="K24" s="76">
        <f>Table1[[#This Row],[Leg Length (cm)]]*Table1[[#This Row],[Sitting Height (cm)]]</f>
        <v>0</v>
      </c>
      <c r="L24" s="80" t="e">
        <f>Table1[[#This Row],[Age]]*Table1[[#This Row],[Leg Length (cm)]]</f>
        <v>#N/A</v>
      </c>
      <c r="M24" s="80" t="e">
        <f>Table1[[#This Row],[Age]]*Table1[[#This Row],[Sitting Height (cm)]]</f>
        <v>#N/A</v>
      </c>
      <c r="N24" s="80" t="e">
        <f>Table1[[#This Row],[Age]]*Table1[[#This Row],[Body Mass (kg)]]</f>
        <v>#N/A</v>
      </c>
      <c r="O24" s="81" t="e">
        <f>Table1[[#This Row],[Body Mass (kg)]]/Table1[[#This Row],[Stature (cm)]]*100</f>
        <v>#DIV/0!</v>
      </c>
      <c r="P24" s="81" t="e">
        <f>Table1[[#This Row],[Body Mass (kg)]]/Table1[[#This Row],[Stature (cm)]]</f>
        <v>#DIV/0!</v>
      </c>
      <c r="Q24" s="81" t="e">
        <f>VLOOKUP(Table1[[#This Row],[Age]],TBL_RegressionMale,2,TRUE)</f>
        <v>#N/A</v>
      </c>
      <c r="R24" s="81" t="e">
        <f>VLOOKUP(Table1[[#This Row],[Age]],TBL_RegressionMale,3,TRUE)</f>
        <v>#N/A</v>
      </c>
      <c r="S24" s="81" t="e">
        <f>VLOOKUP(Table1[[#This Row],[Age]],TBL_RegressionMale,4,TRUE)</f>
        <v>#N/A</v>
      </c>
      <c r="T24" s="81" t="e">
        <f>VLOOKUP(Table1[[#This Row],[Age]],TBL_RegressionMale,5,TRUE)</f>
        <v>#N/A</v>
      </c>
      <c r="U24" s="78"/>
      <c r="V24" s="78">
        <f>Table1[[#This Row],[Mother Height (cm)]]*0.3937</f>
        <v>0</v>
      </c>
      <c r="W24" s="76">
        <f>((Table1[[#This Row],[Mother Height (in)]]*0.953)+2.803)*2.54</f>
        <v>7.1196200000000003</v>
      </c>
      <c r="X24" s="78"/>
      <c r="Y24" s="27">
        <f>Table1[[#This Row],[Father Height (cm)]]*0.3937</f>
        <v>0</v>
      </c>
      <c r="Z24" s="19">
        <f>((Table1[[#This Row],[Father Heght (in)]]*0.955)+2.316)*2.54</f>
        <v>5.8826399999999994</v>
      </c>
      <c r="AA24" s="18">
        <f>(Table1[[#This Row],[Adjusted Mother Height (cm)]]+Table1[[#This Row],[Adjusted Father Height (cm)]])/2</f>
        <v>6.5011299999999999</v>
      </c>
      <c r="AB24" s="18" t="e">
        <f>Q24+(Table1[[#This Row],[Stature (in)]]*Table1[[#This Row],[Stature (cm)]])+(Table1[[#This Row],[Body Mass regression (lb)]]*Table1[[#This Row],[Body Mass (kg)]])+(Table1[[#This Row],[Midparent stature regression]]*Table1[[#This Row],[Adjusted Midparent Stature (cm)]])</f>
        <v>#N/A</v>
      </c>
      <c r="AC24" s="24" t="e">
        <f t="shared" si="1"/>
        <v>#N/A</v>
      </c>
      <c r="AD24" s="24" t="e">
        <f>-9.376+(0.0001882*Table1[[#This Row],[LL *SH]])+(0.0022*Table1[[#This Row],[Age*LL]])+(0.005841*Table1[[#This Row],[Age*SH]])-(0.002658*Table1[[#This Row],[Age*Mass]])+(0.07693*(Table1[[#This Row],[Mass/Stature]]*100))</f>
        <v>#N/A</v>
      </c>
      <c r="AE24" s="16" t="e">
        <f t="shared" si="2"/>
        <v>#N/A</v>
      </c>
      <c r="AF24" s="25" t="e">
        <f>-7.709133+(0.0042232*(Table1[[#This Row],[Age]]*Table1[[#This Row],[Stature (cm)]]))</f>
        <v>#N/A</v>
      </c>
      <c r="AG24" s="16" t="e">
        <f>Table1[[#This Row],[Age]]-Table1[[#This Row],[Moore Maturity Offset]]</f>
        <v>#N/A</v>
      </c>
    </row>
    <row r="25" spans="1:33" ht="25" customHeight="1" x14ac:dyDescent="0.2">
      <c r="A25" s="23"/>
      <c r="B25" s="14" t="e">
        <f t="shared" si="0"/>
        <v>#N/A</v>
      </c>
      <c r="C25" s="14" t="e">
        <f>VLOOKUP(Table1[[#This Row],[Name]], TBL_Player, 3, FALSE)</f>
        <v>#N/A</v>
      </c>
      <c r="D25" s="73"/>
      <c r="E25" s="15" t="e">
        <f>VLOOKUP(Table1[[#This Row],[Name]],TBL_Player,5,FALSE)</f>
        <v>#N/A</v>
      </c>
      <c r="F25" s="16" t="e">
        <f>(Table1[[#This Row],[Data Collection Date]]-E25)/365.25</f>
        <v>#N/A</v>
      </c>
      <c r="G25" s="79"/>
      <c r="H25" s="79"/>
      <c r="I25" s="75">
        <f>Table1[[#This Row],[Stature (cm)]]-Table1[[#This Row],[Sitting Height (cm)]]</f>
        <v>0</v>
      </c>
      <c r="J25" s="79"/>
      <c r="K25" s="76">
        <f>Table1[[#This Row],[Leg Length (cm)]]*Table1[[#This Row],[Sitting Height (cm)]]</f>
        <v>0</v>
      </c>
      <c r="L25" s="80" t="e">
        <f>Table1[[#This Row],[Age]]*Table1[[#This Row],[Leg Length (cm)]]</f>
        <v>#N/A</v>
      </c>
      <c r="M25" s="80" t="e">
        <f>Table1[[#This Row],[Age]]*Table1[[#This Row],[Sitting Height (cm)]]</f>
        <v>#N/A</v>
      </c>
      <c r="N25" s="80" t="e">
        <f>Table1[[#This Row],[Age]]*Table1[[#This Row],[Body Mass (kg)]]</f>
        <v>#N/A</v>
      </c>
      <c r="O25" s="81" t="e">
        <f>Table1[[#This Row],[Body Mass (kg)]]/Table1[[#This Row],[Stature (cm)]]*100</f>
        <v>#DIV/0!</v>
      </c>
      <c r="P25" s="81" t="e">
        <f>Table1[[#This Row],[Body Mass (kg)]]/Table1[[#This Row],[Stature (cm)]]</f>
        <v>#DIV/0!</v>
      </c>
      <c r="Q25" s="81" t="e">
        <f>VLOOKUP(Table1[[#This Row],[Age]],TBL_RegressionMale,2,TRUE)</f>
        <v>#N/A</v>
      </c>
      <c r="R25" s="81" t="e">
        <f>VLOOKUP(Table1[[#This Row],[Age]],TBL_RegressionMale,3,TRUE)</f>
        <v>#N/A</v>
      </c>
      <c r="S25" s="81" t="e">
        <f>VLOOKUP(Table1[[#This Row],[Age]],TBL_RegressionMale,4,TRUE)</f>
        <v>#N/A</v>
      </c>
      <c r="T25" s="81" t="e">
        <f>VLOOKUP(Table1[[#This Row],[Age]],TBL_RegressionMale,5,TRUE)</f>
        <v>#N/A</v>
      </c>
      <c r="U25" s="78"/>
      <c r="V25" s="78">
        <f>Table1[[#This Row],[Mother Height (cm)]]*0.3937</f>
        <v>0</v>
      </c>
      <c r="W25" s="76">
        <f>((Table1[[#This Row],[Mother Height (in)]]*0.953)+2.803)*2.54</f>
        <v>7.1196200000000003</v>
      </c>
      <c r="X25" s="78"/>
      <c r="Y25" s="27">
        <f>Table1[[#This Row],[Father Height (cm)]]*0.3937</f>
        <v>0</v>
      </c>
      <c r="Z25" s="19">
        <f>((Table1[[#This Row],[Father Heght (in)]]*0.955)+2.316)*2.54</f>
        <v>5.8826399999999994</v>
      </c>
      <c r="AA25" s="18">
        <f>(Table1[[#This Row],[Adjusted Mother Height (cm)]]+Table1[[#This Row],[Adjusted Father Height (cm)]])/2</f>
        <v>6.5011299999999999</v>
      </c>
      <c r="AB25" s="18" t="e">
        <f>Q25+(Table1[[#This Row],[Stature (in)]]*Table1[[#This Row],[Stature (cm)]])+(Table1[[#This Row],[Body Mass regression (lb)]]*Table1[[#This Row],[Body Mass (kg)]])+(Table1[[#This Row],[Midparent stature regression]]*Table1[[#This Row],[Adjusted Midparent Stature (cm)]])</f>
        <v>#N/A</v>
      </c>
      <c r="AC25" s="24" t="e">
        <f t="shared" si="1"/>
        <v>#N/A</v>
      </c>
      <c r="AD25" s="24" t="e">
        <f>-9.376+(0.0001882*Table1[[#This Row],[LL *SH]])+(0.0022*Table1[[#This Row],[Age*LL]])+(0.005841*Table1[[#This Row],[Age*SH]])-(0.002658*Table1[[#This Row],[Age*Mass]])+(0.07693*(Table1[[#This Row],[Mass/Stature]]*100))</f>
        <v>#N/A</v>
      </c>
      <c r="AE25" s="16" t="e">
        <f t="shared" si="2"/>
        <v>#N/A</v>
      </c>
      <c r="AF25" s="25" t="e">
        <f>-7.709133+(0.0042232*(Table1[[#This Row],[Age]]*Table1[[#This Row],[Stature (cm)]]))</f>
        <v>#N/A</v>
      </c>
      <c r="AG25" s="16" t="e">
        <f>Table1[[#This Row],[Age]]-Table1[[#This Row],[Moore Maturity Offset]]</f>
        <v>#N/A</v>
      </c>
    </row>
    <row r="26" spans="1:33" ht="25" customHeight="1" x14ac:dyDescent="0.2">
      <c r="A26" s="23"/>
      <c r="B26" s="14" t="e">
        <f t="shared" si="0"/>
        <v>#N/A</v>
      </c>
      <c r="C26" s="14" t="e">
        <f>VLOOKUP(Table1[[#This Row],[Name]], TBL_Player, 3, FALSE)</f>
        <v>#N/A</v>
      </c>
      <c r="D26" s="73"/>
      <c r="E26" s="15" t="e">
        <f>VLOOKUP(Table1[[#This Row],[Name]],TBL_Player,5,FALSE)</f>
        <v>#N/A</v>
      </c>
      <c r="F26" s="16" t="e">
        <f>(Table1[[#This Row],[Data Collection Date]]-E26)/365.25</f>
        <v>#N/A</v>
      </c>
      <c r="G26" s="79"/>
      <c r="H26" s="79"/>
      <c r="I26" s="75">
        <f>Table1[[#This Row],[Stature (cm)]]-Table1[[#This Row],[Sitting Height (cm)]]</f>
        <v>0</v>
      </c>
      <c r="J26" s="79"/>
      <c r="K26" s="76">
        <f>Table1[[#This Row],[Leg Length (cm)]]*Table1[[#This Row],[Sitting Height (cm)]]</f>
        <v>0</v>
      </c>
      <c r="L26" s="80" t="e">
        <f>Table1[[#This Row],[Age]]*Table1[[#This Row],[Leg Length (cm)]]</f>
        <v>#N/A</v>
      </c>
      <c r="M26" s="80" t="e">
        <f>Table1[[#This Row],[Age]]*Table1[[#This Row],[Sitting Height (cm)]]</f>
        <v>#N/A</v>
      </c>
      <c r="N26" s="80" t="e">
        <f>Table1[[#This Row],[Age]]*Table1[[#This Row],[Body Mass (kg)]]</f>
        <v>#N/A</v>
      </c>
      <c r="O26" s="81" t="e">
        <f>Table1[[#This Row],[Body Mass (kg)]]/Table1[[#This Row],[Stature (cm)]]*100</f>
        <v>#DIV/0!</v>
      </c>
      <c r="P26" s="81" t="e">
        <f>Table1[[#This Row],[Body Mass (kg)]]/Table1[[#This Row],[Stature (cm)]]</f>
        <v>#DIV/0!</v>
      </c>
      <c r="Q26" s="81" t="e">
        <f>VLOOKUP(Table1[[#This Row],[Age]],TBL_RegressionMale,2,TRUE)</f>
        <v>#N/A</v>
      </c>
      <c r="R26" s="81" t="e">
        <f>VLOOKUP(Table1[[#This Row],[Age]],TBL_RegressionMale,3,TRUE)</f>
        <v>#N/A</v>
      </c>
      <c r="S26" s="81" t="e">
        <f>VLOOKUP(Table1[[#This Row],[Age]],TBL_RegressionMale,4,TRUE)</f>
        <v>#N/A</v>
      </c>
      <c r="T26" s="81" t="e">
        <f>VLOOKUP(Table1[[#This Row],[Age]],TBL_RegressionMale,5,TRUE)</f>
        <v>#N/A</v>
      </c>
      <c r="U26" s="78"/>
      <c r="V26" s="78">
        <f>Table1[[#This Row],[Mother Height (cm)]]*0.3937</f>
        <v>0</v>
      </c>
      <c r="W26" s="76">
        <f>((Table1[[#This Row],[Mother Height (in)]]*0.953)+2.803)*2.54</f>
        <v>7.1196200000000003</v>
      </c>
      <c r="X26" s="78"/>
      <c r="Y26" s="27">
        <f>Table1[[#This Row],[Father Height (cm)]]*0.3937</f>
        <v>0</v>
      </c>
      <c r="Z26" s="19">
        <f>((Table1[[#This Row],[Father Heght (in)]]*0.955)+2.316)*2.54</f>
        <v>5.8826399999999994</v>
      </c>
      <c r="AA26" s="18">
        <f>(Table1[[#This Row],[Adjusted Mother Height (cm)]]+Table1[[#This Row],[Adjusted Father Height (cm)]])/2</f>
        <v>6.5011299999999999</v>
      </c>
      <c r="AB26" s="18" t="e">
        <f>Q26+(Table1[[#This Row],[Stature (in)]]*Table1[[#This Row],[Stature (cm)]])+(Table1[[#This Row],[Body Mass regression (lb)]]*Table1[[#This Row],[Body Mass (kg)]])+(Table1[[#This Row],[Midparent stature regression]]*Table1[[#This Row],[Adjusted Midparent Stature (cm)]])</f>
        <v>#N/A</v>
      </c>
      <c r="AC26" s="24" t="e">
        <f t="shared" si="1"/>
        <v>#N/A</v>
      </c>
      <c r="AD26" s="24" t="e">
        <f>-9.376+(0.0001882*Table1[[#This Row],[LL *SH]])+(0.0022*Table1[[#This Row],[Age*LL]])+(0.005841*Table1[[#This Row],[Age*SH]])-(0.002658*Table1[[#This Row],[Age*Mass]])+(0.07693*(Table1[[#This Row],[Mass/Stature]]*100))</f>
        <v>#N/A</v>
      </c>
      <c r="AE26" s="16" t="e">
        <f t="shared" si="2"/>
        <v>#N/A</v>
      </c>
      <c r="AF26" s="25" t="e">
        <f>-7.709133+(0.0042232*(Table1[[#This Row],[Age]]*Table1[[#This Row],[Stature (cm)]]))</f>
        <v>#N/A</v>
      </c>
      <c r="AG26" s="16" t="e">
        <f>Table1[[#This Row],[Age]]-Table1[[#This Row],[Moore Maturity Offset]]</f>
        <v>#N/A</v>
      </c>
    </row>
    <row r="27" spans="1:33" ht="25" customHeight="1" x14ac:dyDescent="0.2">
      <c r="A27" s="23"/>
      <c r="B27" s="14" t="e">
        <f t="shared" si="0"/>
        <v>#N/A</v>
      </c>
      <c r="C27" s="14" t="e">
        <f>VLOOKUP(Table1[[#This Row],[Name]], TBL_Player, 3, FALSE)</f>
        <v>#N/A</v>
      </c>
      <c r="D27" s="73"/>
      <c r="E27" s="15" t="e">
        <f>VLOOKUP(Table1[[#This Row],[Name]],TBL_Player,5,FALSE)</f>
        <v>#N/A</v>
      </c>
      <c r="F27" s="16" t="e">
        <f>(Table1[[#This Row],[Data Collection Date]]-E27)/365.25</f>
        <v>#N/A</v>
      </c>
      <c r="G27" s="79"/>
      <c r="H27" s="79"/>
      <c r="I27" s="75">
        <f>Table1[[#This Row],[Stature (cm)]]-Table1[[#This Row],[Sitting Height (cm)]]</f>
        <v>0</v>
      </c>
      <c r="J27" s="79"/>
      <c r="K27" s="76">
        <f>Table1[[#This Row],[Leg Length (cm)]]*Table1[[#This Row],[Sitting Height (cm)]]</f>
        <v>0</v>
      </c>
      <c r="L27" s="80" t="e">
        <f>Table1[[#This Row],[Age]]*Table1[[#This Row],[Leg Length (cm)]]</f>
        <v>#N/A</v>
      </c>
      <c r="M27" s="80" t="e">
        <f>Table1[[#This Row],[Age]]*Table1[[#This Row],[Sitting Height (cm)]]</f>
        <v>#N/A</v>
      </c>
      <c r="N27" s="80" t="e">
        <f>Table1[[#This Row],[Age]]*Table1[[#This Row],[Body Mass (kg)]]</f>
        <v>#N/A</v>
      </c>
      <c r="O27" s="81" t="e">
        <f>Table1[[#This Row],[Body Mass (kg)]]/Table1[[#This Row],[Stature (cm)]]*100</f>
        <v>#DIV/0!</v>
      </c>
      <c r="P27" s="81" t="e">
        <f>Table1[[#This Row],[Body Mass (kg)]]/Table1[[#This Row],[Stature (cm)]]</f>
        <v>#DIV/0!</v>
      </c>
      <c r="Q27" s="81" t="e">
        <f>VLOOKUP(Table1[[#This Row],[Age]],TBL_RegressionMale,2,TRUE)</f>
        <v>#N/A</v>
      </c>
      <c r="R27" s="81" t="e">
        <f>VLOOKUP(Table1[[#This Row],[Age]],TBL_RegressionMale,3,TRUE)</f>
        <v>#N/A</v>
      </c>
      <c r="S27" s="81" t="e">
        <f>VLOOKUP(Table1[[#This Row],[Age]],TBL_RegressionMale,4,TRUE)</f>
        <v>#N/A</v>
      </c>
      <c r="T27" s="81" t="e">
        <f>VLOOKUP(Table1[[#This Row],[Age]],TBL_RegressionMale,5,TRUE)</f>
        <v>#N/A</v>
      </c>
      <c r="U27" s="78"/>
      <c r="V27" s="78">
        <f>Table1[[#This Row],[Mother Height (cm)]]*0.3937</f>
        <v>0</v>
      </c>
      <c r="W27" s="76">
        <f>((Table1[[#This Row],[Mother Height (in)]]*0.953)+2.803)*2.54</f>
        <v>7.1196200000000003</v>
      </c>
      <c r="X27" s="78"/>
      <c r="Y27" s="27">
        <f>Table1[[#This Row],[Father Height (cm)]]*0.3937</f>
        <v>0</v>
      </c>
      <c r="Z27" s="19">
        <f>((Table1[[#This Row],[Father Heght (in)]]*0.955)+2.316)*2.54</f>
        <v>5.8826399999999994</v>
      </c>
      <c r="AA27" s="18">
        <f>(Table1[[#This Row],[Adjusted Mother Height (cm)]]+Table1[[#This Row],[Adjusted Father Height (cm)]])/2</f>
        <v>6.5011299999999999</v>
      </c>
      <c r="AB27" s="18" t="e">
        <f>Q27+(Table1[[#This Row],[Stature (in)]]*Table1[[#This Row],[Stature (cm)]])+(Table1[[#This Row],[Body Mass regression (lb)]]*Table1[[#This Row],[Body Mass (kg)]])+(Table1[[#This Row],[Midparent stature regression]]*Table1[[#This Row],[Adjusted Midparent Stature (cm)]])</f>
        <v>#N/A</v>
      </c>
      <c r="AC27" s="24" t="e">
        <f t="shared" si="1"/>
        <v>#N/A</v>
      </c>
      <c r="AD27" s="24" t="e">
        <f>-9.376+(0.0001882*Table1[[#This Row],[LL *SH]])+(0.0022*Table1[[#This Row],[Age*LL]])+(0.005841*Table1[[#This Row],[Age*SH]])-(0.002658*Table1[[#This Row],[Age*Mass]])+(0.07693*(Table1[[#This Row],[Mass/Stature]]*100))</f>
        <v>#N/A</v>
      </c>
      <c r="AE27" s="16" t="e">
        <f t="shared" si="2"/>
        <v>#N/A</v>
      </c>
      <c r="AF27" s="25" t="e">
        <f>-7.709133+(0.0042232*(Table1[[#This Row],[Age]]*Table1[[#This Row],[Stature (cm)]]))</f>
        <v>#N/A</v>
      </c>
      <c r="AG27" s="16" t="e">
        <f>Table1[[#This Row],[Age]]-Table1[[#This Row],[Moore Maturity Offset]]</f>
        <v>#N/A</v>
      </c>
    </row>
    <row r="28" spans="1:33" ht="25" customHeight="1" x14ac:dyDescent="0.2">
      <c r="A28" s="23"/>
      <c r="B28" s="14" t="e">
        <f t="shared" si="0"/>
        <v>#N/A</v>
      </c>
      <c r="C28" s="14" t="e">
        <f>VLOOKUP(Table1[[#This Row],[Name]], TBL_Player, 3, FALSE)</f>
        <v>#N/A</v>
      </c>
      <c r="D28" s="73"/>
      <c r="E28" s="15" t="e">
        <f>VLOOKUP(Table1[[#This Row],[Name]],TBL_Player,5,FALSE)</f>
        <v>#N/A</v>
      </c>
      <c r="F28" s="16" t="e">
        <f>(Table1[[#This Row],[Data Collection Date]]-E28)/365.25</f>
        <v>#N/A</v>
      </c>
      <c r="G28" s="79"/>
      <c r="H28" s="79"/>
      <c r="I28" s="75">
        <f>Table1[[#This Row],[Stature (cm)]]-Table1[[#This Row],[Sitting Height (cm)]]</f>
        <v>0</v>
      </c>
      <c r="J28" s="79"/>
      <c r="K28" s="76">
        <f>Table1[[#This Row],[Leg Length (cm)]]*Table1[[#This Row],[Sitting Height (cm)]]</f>
        <v>0</v>
      </c>
      <c r="L28" s="80" t="e">
        <f>Table1[[#This Row],[Age]]*Table1[[#This Row],[Leg Length (cm)]]</f>
        <v>#N/A</v>
      </c>
      <c r="M28" s="80" t="e">
        <f>Table1[[#This Row],[Age]]*Table1[[#This Row],[Sitting Height (cm)]]</f>
        <v>#N/A</v>
      </c>
      <c r="N28" s="80" t="e">
        <f>Table1[[#This Row],[Age]]*Table1[[#This Row],[Body Mass (kg)]]</f>
        <v>#N/A</v>
      </c>
      <c r="O28" s="81" t="e">
        <f>Table1[[#This Row],[Body Mass (kg)]]/Table1[[#This Row],[Stature (cm)]]*100</f>
        <v>#DIV/0!</v>
      </c>
      <c r="P28" s="81" t="e">
        <f>Table1[[#This Row],[Body Mass (kg)]]/Table1[[#This Row],[Stature (cm)]]</f>
        <v>#DIV/0!</v>
      </c>
      <c r="Q28" s="81" t="e">
        <f>VLOOKUP(Table1[[#This Row],[Age]],TBL_RegressionMale,2,TRUE)</f>
        <v>#N/A</v>
      </c>
      <c r="R28" s="81" t="e">
        <f>VLOOKUP(Table1[[#This Row],[Age]],TBL_RegressionMale,3,TRUE)</f>
        <v>#N/A</v>
      </c>
      <c r="S28" s="81" t="e">
        <f>VLOOKUP(Table1[[#This Row],[Age]],TBL_RegressionMale,4,TRUE)</f>
        <v>#N/A</v>
      </c>
      <c r="T28" s="81" t="e">
        <f>VLOOKUP(Table1[[#This Row],[Age]],TBL_RegressionMale,5,TRUE)</f>
        <v>#N/A</v>
      </c>
      <c r="U28" s="78"/>
      <c r="V28" s="78">
        <f>Table1[[#This Row],[Mother Height (cm)]]*0.3937</f>
        <v>0</v>
      </c>
      <c r="W28" s="76">
        <f>((Table1[[#This Row],[Mother Height (in)]]*0.953)+2.803)*2.54</f>
        <v>7.1196200000000003</v>
      </c>
      <c r="X28" s="78"/>
      <c r="Y28" s="27">
        <f>Table1[[#This Row],[Father Height (cm)]]*0.3937</f>
        <v>0</v>
      </c>
      <c r="Z28" s="19">
        <f>((Table1[[#This Row],[Father Heght (in)]]*0.955)+2.316)*2.54</f>
        <v>5.8826399999999994</v>
      </c>
      <c r="AA28" s="18">
        <f>(Table1[[#This Row],[Adjusted Mother Height (cm)]]+Table1[[#This Row],[Adjusted Father Height (cm)]])/2</f>
        <v>6.5011299999999999</v>
      </c>
      <c r="AB28" s="18" t="e">
        <f>Q28+(Table1[[#This Row],[Stature (in)]]*Table1[[#This Row],[Stature (cm)]])+(Table1[[#This Row],[Body Mass regression (lb)]]*Table1[[#This Row],[Body Mass (kg)]])+(Table1[[#This Row],[Midparent stature regression]]*Table1[[#This Row],[Adjusted Midparent Stature (cm)]])</f>
        <v>#N/A</v>
      </c>
      <c r="AC28" s="24" t="e">
        <f t="shared" si="1"/>
        <v>#N/A</v>
      </c>
      <c r="AD28" s="24" t="e">
        <f>-9.376+(0.0001882*Table1[[#This Row],[LL *SH]])+(0.0022*Table1[[#This Row],[Age*LL]])+(0.005841*Table1[[#This Row],[Age*SH]])-(0.002658*Table1[[#This Row],[Age*Mass]])+(0.07693*(Table1[[#This Row],[Mass/Stature]]*100))</f>
        <v>#N/A</v>
      </c>
      <c r="AE28" s="16" t="e">
        <f t="shared" si="2"/>
        <v>#N/A</v>
      </c>
      <c r="AF28" s="25" t="e">
        <f>-7.709133+(0.0042232*(Table1[[#This Row],[Age]]*Table1[[#This Row],[Stature (cm)]]))</f>
        <v>#N/A</v>
      </c>
      <c r="AG28" s="16" t="e">
        <f>Table1[[#This Row],[Age]]-Table1[[#This Row],[Moore Maturity Offset]]</f>
        <v>#N/A</v>
      </c>
    </row>
    <row r="29" spans="1:33" ht="25" customHeight="1" x14ac:dyDescent="0.2">
      <c r="A29" s="23"/>
      <c r="B29" s="14" t="e">
        <f t="shared" si="0"/>
        <v>#N/A</v>
      </c>
      <c r="C29" s="14" t="e">
        <f>VLOOKUP(Table1[[#This Row],[Name]], TBL_Player, 3, FALSE)</f>
        <v>#N/A</v>
      </c>
      <c r="D29" s="73"/>
      <c r="E29" s="15" t="e">
        <f>VLOOKUP(Table1[[#This Row],[Name]],TBL_Player,5,FALSE)</f>
        <v>#N/A</v>
      </c>
      <c r="F29" s="16" t="e">
        <f>(Table1[[#This Row],[Data Collection Date]]-E29)/365.25</f>
        <v>#N/A</v>
      </c>
      <c r="G29" s="79"/>
      <c r="H29" s="79"/>
      <c r="I29" s="75">
        <f>Table1[[#This Row],[Stature (cm)]]-Table1[[#This Row],[Sitting Height (cm)]]</f>
        <v>0</v>
      </c>
      <c r="J29" s="79"/>
      <c r="K29" s="76">
        <f>Table1[[#This Row],[Leg Length (cm)]]*Table1[[#This Row],[Sitting Height (cm)]]</f>
        <v>0</v>
      </c>
      <c r="L29" s="80" t="e">
        <f>Table1[[#This Row],[Age]]*Table1[[#This Row],[Leg Length (cm)]]</f>
        <v>#N/A</v>
      </c>
      <c r="M29" s="80" t="e">
        <f>Table1[[#This Row],[Age]]*Table1[[#This Row],[Sitting Height (cm)]]</f>
        <v>#N/A</v>
      </c>
      <c r="N29" s="80" t="e">
        <f>Table1[[#This Row],[Age]]*Table1[[#This Row],[Body Mass (kg)]]</f>
        <v>#N/A</v>
      </c>
      <c r="O29" s="81" t="e">
        <f>Table1[[#This Row],[Body Mass (kg)]]/Table1[[#This Row],[Stature (cm)]]*100</f>
        <v>#DIV/0!</v>
      </c>
      <c r="P29" s="81" t="e">
        <f>Table1[[#This Row],[Body Mass (kg)]]/Table1[[#This Row],[Stature (cm)]]</f>
        <v>#DIV/0!</v>
      </c>
      <c r="Q29" s="81" t="e">
        <f>VLOOKUP(Table1[[#This Row],[Age]],TBL_RegressionMale,2,TRUE)</f>
        <v>#N/A</v>
      </c>
      <c r="R29" s="81" t="e">
        <f>VLOOKUP(Table1[[#This Row],[Age]],TBL_RegressionMale,3,TRUE)</f>
        <v>#N/A</v>
      </c>
      <c r="S29" s="81" t="e">
        <f>VLOOKUP(Table1[[#This Row],[Age]],TBL_RegressionMale,4,TRUE)</f>
        <v>#N/A</v>
      </c>
      <c r="T29" s="81" t="e">
        <f>VLOOKUP(Table1[[#This Row],[Age]],TBL_RegressionMale,5,TRUE)</f>
        <v>#N/A</v>
      </c>
      <c r="U29" s="78"/>
      <c r="V29" s="78">
        <f>Table1[[#This Row],[Mother Height (cm)]]*0.3937</f>
        <v>0</v>
      </c>
      <c r="W29" s="76">
        <f>((Table1[[#This Row],[Mother Height (in)]]*0.953)+2.803)*2.54</f>
        <v>7.1196200000000003</v>
      </c>
      <c r="X29" s="78"/>
      <c r="Y29" s="27">
        <f>Table1[[#This Row],[Father Height (cm)]]*0.3937</f>
        <v>0</v>
      </c>
      <c r="Z29" s="19">
        <f>((Table1[[#This Row],[Father Heght (in)]]*0.955)+2.316)*2.54</f>
        <v>5.8826399999999994</v>
      </c>
      <c r="AA29" s="18">
        <f>(Table1[[#This Row],[Adjusted Mother Height (cm)]]+Table1[[#This Row],[Adjusted Father Height (cm)]])/2</f>
        <v>6.5011299999999999</v>
      </c>
      <c r="AB29" s="18" t="e">
        <f>Q29+(Table1[[#This Row],[Stature (in)]]*Table1[[#This Row],[Stature (cm)]])+(Table1[[#This Row],[Body Mass regression (lb)]]*Table1[[#This Row],[Body Mass (kg)]])+(Table1[[#This Row],[Midparent stature regression]]*Table1[[#This Row],[Adjusted Midparent Stature (cm)]])</f>
        <v>#N/A</v>
      </c>
      <c r="AC29" s="24" t="e">
        <f t="shared" si="1"/>
        <v>#N/A</v>
      </c>
      <c r="AD29" s="24" t="e">
        <f>-9.376+(0.0001882*Table1[[#This Row],[LL *SH]])+(0.0022*Table1[[#This Row],[Age*LL]])+(0.005841*Table1[[#This Row],[Age*SH]])-(0.002658*Table1[[#This Row],[Age*Mass]])+(0.07693*(Table1[[#This Row],[Mass/Stature]]*100))</f>
        <v>#N/A</v>
      </c>
      <c r="AE29" s="16" t="e">
        <f t="shared" si="2"/>
        <v>#N/A</v>
      </c>
      <c r="AF29" s="25" t="e">
        <f>-7.709133+(0.0042232*(Table1[[#This Row],[Age]]*Table1[[#This Row],[Stature (cm)]]))</f>
        <v>#N/A</v>
      </c>
      <c r="AG29" s="16" t="e">
        <f>Table1[[#This Row],[Age]]-Table1[[#This Row],[Moore Maturity Offset]]</f>
        <v>#N/A</v>
      </c>
    </row>
    <row r="30" spans="1:33" ht="25" customHeight="1" x14ac:dyDescent="0.2">
      <c r="A30" s="23"/>
      <c r="B30" s="14" t="e">
        <f t="shared" si="0"/>
        <v>#N/A</v>
      </c>
      <c r="C30" s="14" t="e">
        <f>VLOOKUP(Table1[[#This Row],[Name]], TBL_Player, 3, FALSE)</f>
        <v>#N/A</v>
      </c>
      <c r="D30" s="73"/>
      <c r="E30" s="15" t="e">
        <f>VLOOKUP(Table1[[#This Row],[Name]],TBL_Player,5,FALSE)</f>
        <v>#N/A</v>
      </c>
      <c r="F30" s="16" t="e">
        <f>(Table1[[#This Row],[Data Collection Date]]-E30)/365.25</f>
        <v>#N/A</v>
      </c>
      <c r="G30" s="79"/>
      <c r="H30" s="79"/>
      <c r="I30" s="75">
        <f>Table1[[#This Row],[Stature (cm)]]-Table1[[#This Row],[Sitting Height (cm)]]</f>
        <v>0</v>
      </c>
      <c r="J30" s="79"/>
      <c r="K30" s="76">
        <f>Table1[[#This Row],[Leg Length (cm)]]*Table1[[#This Row],[Sitting Height (cm)]]</f>
        <v>0</v>
      </c>
      <c r="L30" s="80" t="e">
        <f>Table1[[#This Row],[Age]]*Table1[[#This Row],[Leg Length (cm)]]</f>
        <v>#N/A</v>
      </c>
      <c r="M30" s="80" t="e">
        <f>Table1[[#This Row],[Age]]*Table1[[#This Row],[Sitting Height (cm)]]</f>
        <v>#N/A</v>
      </c>
      <c r="N30" s="80" t="e">
        <f>Table1[[#This Row],[Age]]*Table1[[#This Row],[Body Mass (kg)]]</f>
        <v>#N/A</v>
      </c>
      <c r="O30" s="81" t="e">
        <f>Table1[[#This Row],[Body Mass (kg)]]/Table1[[#This Row],[Stature (cm)]]*100</f>
        <v>#DIV/0!</v>
      </c>
      <c r="P30" s="81" t="e">
        <f>Table1[[#This Row],[Body Mass (kg)]]/Table1[[#This Row],[Stature (cm)]]</f>
        <v>#DIV/0!</v>
      </c>
      <c r="Q30" s="81" t="e">
        <f>VLOOKUP(Table1[[#This Row],[Age]],TBL_RegressionMale,2,TRUE)</f>
        <v>#N/A</v>
      </c>
      <c r="R30" s="81" t="e">
        <f>VLOOKUP(Table1[[#This Row],[Age]],TBL_RegressionMale,3,TRUE)</f>
        <v>#N/A</v>
      </c>
      <c r="S30" s="81" t="e">
        <f>VLOOKUP(Table1[[#This Row],[Age]],TBL_RegressionMale,4,TRUE)</f>
        <v>#N/A</v>
      </c>
      <c r="T30" s="81" t="e">
        <f>VLOOKUP(Table1[[#This Row],[Age]],TBL_RegressionMale,5,TRUE)</f>
        <v>#N/A</v>
      </c>
      <c r="U30" s="78"/>
      <c r="V30" s="78">
        <f>Table1[[#This Row],[Mother Height (cm)]]*0.3937</f>
        <v>0</v>
      </c>
      <c r="W30" s="76">
        <f>((Table1[[#This Row],[Mother Height (in)]]*0.953)+2.803)*2.54</f>
        <v>7.1196200000000003</v>
      </c>
      <c r="X30" s="78"/>
      <c r="Y30" s="27">
        <f>Table1[[#This Row],[Father Height (cm)]]*0.3937</f>
        <v>0</v>
      </c>
      <c r="Z30" s="19">
        <f>((Table1[[#This Row],[Father Heght (in)]]*0.955)+2.316)*2.54</f>
        <v>5.8826399999999994</v>
      </c>
      <c r="AA30" s="18">
        <f>(Table1[[#This Row],[Adjusted Mother Height (cm)]]+Table1[[#This Row],[Adjusted Father Height (cm)]])/2</f>
        <v>6.5011299999999999</v>
      </c>
      <c r="AB30" s="18" t="e">
        <f>Q30+(Table1[[#This Row],[Stature (in)]]*Table1[[#This Row],[Stature (cm)]])+(Table1[[#This Row],[Body Mass regression (lb)]]*Table1[[#This Row],[Body Mass (kg)]])+(Table1[[#This Row],[Midparent stature regression]]*Table1[[#This Row],[Adjusted Midparent Stature (cm)]])</f>
        <v>#N/A</v>
      </c>
      <c r="AC30" s="24" t="e">
        <f t="shared" si="1"/>
        <v>#N/A</v>
      </c>
      <c r="AD30" s="24" t="e">
        <f>-9.376+(0.0001882*Table1[[#This Row],[LL *SH]])+(0.0022*Table1[[#This Row],[Age*LL]])+(0.005841*Table1[[#This Row],[Age*SH]])-(0.002658*Table1[[#This Row],[Age*Mass]])+(0.07693*(Table1[[#This Row],[Mass/Stature]]*100))</f>
        <v>#N/A</v>
      </c>
      <c r="AE30" s="16" t="e">
        <f t="shared" si="2"/>
        <v>#N/A</v>
      </c>
      <c r="AF30" s="25" t="e">
        <f>-7.709133+(0.0042232*(Table1[[#This Row],[Age]]*Table1[[#This Row],[Stature (cm)]]))</f>
        <v>#N/A</v>
      </c>
      <c r="AG30" s="16" t="e">
        <f>Table1[[#This Row],[Age]]-Table1[[#This Row],[Moore Maturity Offset]]</f>
        <v>#N/A</v>
      </c>
    </row>
    <row r="31" spans="1:33" ht="25" customHeight="1" x14ac:dyDescent="0.2">
      <c r="A31" s="23"/>
      <c r="B31" s="14" t="e">
        <f t="shared" si="0"/>
        <v>#N/A</v>
      </c>
      <c r="C31" s="14" t="e">
        <f>VLOOKUP(Table1[[#This Row],[Name]], TBL_Player, 3, FALSE)</f>
        <v>#N/A</v>
      </c>
      <c r="D31" s="73"/>
      <c r="E31" s="15" t="e">
        <f>VLOOKUP(Table1[[#This Row],[Name]],TBL_Player,5,FALSE)</f>
        <v>#N/A</v>
      </c>
      <c r="F31" s="16" t="e">
        <f>(Table1[[#This Row],[Data Collection Date]]-E31)/365.25</f>
        <v>#N/A</v>
      </c>
      <c r="G31" s="79"/>
      <c r="H31" s="79"/>
      <c r="I31" s="75">
        <f>Table1[[#This Row],[Stature (cm)]]-Table1[[#This Row],[Sitting Height (cm)]]</f>
        <v>0</v>
      </c>
      <c r="J31" s="79"/>
      <c r="K31" s="76">
        <f>Table1[[#This Row],[Leg Length (cm)]]*Table1[[#This Row],[Sitting Height (cm)]]</f>
        <v>0</v>
      </c>
      <c r="L31" s="80" t="e">
        <f>Table1[[#This Row],[Age]]*Table1[[#This Row],[Leg Length (cm)]]</f>
        <v>#N/A</v>
      </c>
      <c r="M31" s="80" t="e">
        <f>Table1[[#This Row],[Age]]*Table1[[#This Row],[Sitting Height (cm)]]</f>
        <v>#N/A</v>
      </c>
      <c r="N31" s="80" t="e">
        <f>Table1[[#This Row],[Age]]*Table1[[#This Row],[Body Mass (kg)]]</f>
        <v>#N/A</v>
      </c>
      <c r="O31" s="81" t="e">
        <f>Table1[[#This Row],[Body Mass (kg)]]/Table1[[#This Row],[Stature (cm)]]*100</f>
        <v>#DIV/0!</v>
      </c>
      <c r="P31" s="81" t="e">
        <f>Table1[[#This Row],[Body Mass (kg)]]/Table1[[#This Row],[Stature (cm)]]</f>
        <v>#DIV/0!</v>
      </c>
      <c r="Q31" s="81" t="e">
        <f>VLOOKUP(Table1[[#This Row],[Age]],TBL_RegressionMale,2,TRUE)</f>
        <v>#N/A</v>
      </c>
      <c r="R31" s="81" t="e">
        <f>VLOOKUP(Table1[[#This Row],[Age]],TBL_RegressionMale,3,TRUE)</f>
        <v>#N/A</v>
      </c>
      <c r="S31" s="81" t="e">
        <f>VLOOKUP(Table1[[#This Row],[Age]],TBL_RegressionMale,4,TRUE)</f>
        <v>#N/A</v>
      </c>
      <c r="T31" s="81" t="e">
        <f>VLOOKUP(Table1[[#This Row],[Age]],TBL_RegressionMale,5,TRUE)</f>
        <v>#N/A</v>
      </c>
      <c r="U31" s="78"/>
      <c r="V31" s="78">
        <f>Table1[[#This Row],[Mother Height (cm)]]*0.3937</f>
        <v>0</v>
      </c>
      <c r="W31" s="76">
        <f>((Table1[[#This Row],[Mother Height (in)]]*0.953)+2.803)*2.54</f>
        <v>7.1196200000000003</v>
      </c>
      <c r="X31" s="78"/>
      <c r="Y31" s="27">
        <f>Table1[[#This Row],[Father Height (cm)]]*0.3937</f>
        <v>0</v>
      </c>
      <c r="Z31" s="19">
        <f>((Table1[[#This Row],[Father Heght (in)]]*0.955)+2.316)*2.54</f>
        <v>5.8826399999999994</v>
      </c>
      <c r="AA31" s="18">
        <f>(Table1[[#This Row],[Adjusted Mother Height (cm)]]+Table1[[#This Row],[Adjusted Father Height (cm)]])/2</f>
        <v>6.5011299999999999</v>
      </c>
      <c r="AB31" s="18" t="e">
        <f>Q31+(Table1[[#This Row],[Stature (in)]]*Table1[[#This Row],[Stature (cm)]])+(Table1[[#This Row],[Body Mass regression (lb)]]*Table1[[#This Row],[Body Mass (kg)]])+(Table1[[#This Row],[Midparent stature regression]]*Table1[[#This Row],[Adjusted Midparent Stature (cm)]])</f>
        <v>#N/A</v>
      </c>
      <c r="AC31" s="24" t="e">
        <f t="shared" si="1"/>
        <v>#N/A</v>
      </c>
      <c r="AD31" s="24" t="e">
        <f>-9.376+(0.0001882*Table1[[#This Row],[LL *SH]])+(0.0022*Table1[[#This Row],[Age*LL]])+(0.005841*Table1[[#This Row],[Age*SH]])-(0.002658*Table1[[#This Row],[Age*Mass]])+(0.07693*(Table1[[#This Row],[Mass/Stature]]*100))</f>
        <v>#N/A</v>
      </c>
      <c r="AE31" s="16" t="e">
        <f t="shared" si="2"/>
        <v>#N/A</v>
      </c>
      <c r="AF31" s="25" t="e">
        <f>-7.709133+(0.0042232*(Table1[[#This Row],[Age]]*Table1[[#This Row],[Stature (cm)]]))</f>
        <v>#N/A</v>
      </c>
      <c r="AG31" s="16" t="e">
        <f>Table1[[#This Row],[Age]]-Table1[[#This Row],[Moore Maturity Offset]]</f>
        <v>#N/A</v>
      </c>
    </row>
    <row r="32" spans="1:33" ht="25" customHeight="1" x14ac:dyDescent="0.2">
      <c r="A32" s="23"/>
      <c r="B32" s="14" t="e">
        <f t="shared" si="0"/>
        <v>#N/A</v>
      </c>
      <c r="C32" s="14" t="e">
        <f>VLOOKUP(Table1[[#This Row],[Name]], TBL_Player, 3, FALSE)</f>
        <v>#N/A</v>
      </c>
      <c r="D32" s="73"/>
      <c r="E32" s="15" t="e">
        <f>VLOOKUP(Table1[[#This Row],[Name]],TBL_Player,5,FALSE)</f>
        <v>#N/A</v>
      </c>
      <c r="F32" s="16" t="e">
        <f>(Table1[[#This Row],[Data Collection Date]]-E32)/365.25</f>
        <v>#N/A</v>
      </c>
      <c r="G32" s="79"/>
      <c r="H32" s="79"/>
      <c r="I32" s="75">
        <f>Table1[[#This Row],[Stature (cm)]]-Table1[[#This Row],[Sitting Height (cm)]]</f>
        <v>0</v>
      </c>
      <c r="J32" s="79"/>
      <c r="K32" s="76">
        <f>Table1[[#This Row],[Leg Length (cm)]]*Table1[[#This Row],[Sitting Height (cm)]]</f>
        <v>0</v>
      </c>
      <c r="L32" s="80" t="e">
        <f>Table1[[#This Row],[Age]]*Table1[[#This Row],[Leg Length (cm)]]</f>
        <v>#N/A</v>
      </c>
      <c r="M32" s="80" t="e">
        <f>Table1[[#This Row],[Age]]*Table1[[#This Row],[Sitting Height (cm)]]</f>
        <v>#N/A</v>
      </c>
      <c r="N32" s="80" t="e">
        <f>Table1[[#This Row],[Age]]*Table1[[#This Row],[Body Mass (kg)]]</f>
        <v>#N/A</v>
      </c>
      <c r="O32" s="81" t="e">
        <f>Table1[[#This Row],[Body Mass (kg)]]/Table1[[#This Row],[Stature (cm)]]*100</f>
        <v>#DIV/0!</v>
      </c>
      <c r="P32" s="81" t="e">
        <f>Table1[[#This Row],[Body Mass (kg)]]/Table1[[#This Row],[Stature (cm)]]</f>
        <v>#DIV/0!</v>
      </c>
      <c r="Q32" s="81" t="e">
        <f>VLOOKUP(Table1[[#This Row],[Age]],TBL_RegressionMale,2,TRUE)</f>
        <v>#N/A</v>
      </c>
      <c r="R32" s="81" t="e">
        <f>VLOOKUP(Table1[[#This Row],[Age]],TBL_RegressionMale,3,TRUE)</f>
        <v>#N/A</v>
      </c>
      <c r="S32" s="81" t="e">
        <f>VLOOKUP(Table1[[#This Row],[Age]],TBL_RegressionMale,4,TRUE)</f>
        <v>#N/A</v>
      </c>
      <c r="T32" s="81" t="e">
        <f>VLOOKUP(Table1[[#This Row],[Age]],TBL_RegressionMale,5,TRUE)</f>
        <v>#N/A</v>
      </c>
      <c r="U32" s="78"/>
      <c r="V32" s="78">
        <f>Table1[[#This Row],[Mother Height (cm)]]*0.3937</f>
        <v>0</v>
      </c>
      <c r="W32" s="76">
        <f>((Table1[[#This Row],[Mother Height (in)]]*0.953)+2.803)*2.54</f>
        <v>7.1196200000000003</v>
      </c>
      <c r="X32" s="78"/>
      <c r="Y32" s="27">
        <f>Table1[[#This Row],[Father Height (cm)]]*0.3937</f>
        <v>0</v>
      </c>
      <c r="Z32" s="19">
        <f>((Table1[[#This Row],[Father Heght (in)]]*0.955)+2.316)*2.54</f>
        <v>5.8826399999999994</v>
      </c>
      <c r="AA32" s="18">
        <f>(Table1[[#This Row],[Adjusted Mother Height (cm)]]+Table1[[#This Row],[Adjusted Father Height (cm)]])/2</f>
        <v>6.5011299999999999</v>
      </c>
      <c r="AB32" s="18" t="e">
        <f>Q32+(Table1[[#This Row],[Stature (in)]]*Table1[[#This Row],[Stature (cm)]])+(Table1[[#This Row],[Body Mass regression (lb)]]*Table1[[#This Row],[Body Mass (kg)]])+(Table1[[#This Row],[Midparent stature regression]]*Table1[[#This Row],[Adjusted Midparent Stature (cm)]])</f>
        <v>#N/A</v>
      </c>
      <c r="AC32" s="24" t="e">
        <f t="shared" si="1"/>
        <v>#N/A</v>
      </c>
      <c r="AD32" s="24" t="e">
        <f>-9.376+(0.0001882*Table1[[#This Row],[LL *SH]])+(0.0022*Table1[[#This Row],[Age*LL]])+(0.005841*Table1[[#This Row],[Age*SH]])-(0.002658*Table1[[#This Row],[Age*Mass]])+(0.07693*(Table1[[#This Row],[Mass/Stature]]*100))</f>
        <v>#N/A</v>
      </c>
      <c r="AE32" s="16" t="e">
        <f t="shared" si="2"/>
        <v>#N/A</v>
      </c>
      <c r="AF32" s="25" t="e">
        <f>-7.709133+(0.0042232*(Table1[[#This Row],[Age]]*Table1[[#This Row],[Stature (cm)]]))</f>
        <v>#N/A</v>
      </c>
      <c r="AG32" s="16" t="e">
        <f>Table1[[#This Row],[Age]]-Table1[[#This Row],[Moore Maturity Offset]]</f>
        <v>#N/A</v>
      </c>
    </row>
    <row r="33" spans="1:33" ht="25" customHeight="1" x14ac:dyDescent="0.2">
      <c r="A33" s="23"/>
      <c r="B33" s="14" t="e">
        <f t="shared" si="0"/>
        <v>#N/A</v>
      </c>
      <c r="C33" s="14" t="e">
        <f>VLOOKUP(Table1[[#This Row],[Name]], TBL_Player, 3, FALSE)</f>
        <v>#N/A</v>
      </c>
      <c r="D33" s="73"/>
      <c r="E33" s="15" t="e">
        <f>VLOOKUP(Table1[[#This Row],[Name]],TBL_Player,5,FALSE)</f>
        <v>#N/A</v>
      </c>
      <c r="F33" s="16" t="e">
        <f>(Table1[[#This Row],[Data Collection Date]]-E33)/365.25</f>
        <v>#N/A</v>
      </c>
      <c r="G33" s="79"/>
      <c r="H33" s="79"/>
      <c r="I33" s="75">
        <f>Table1[[#This Row],[Stature (cm)]]-Table1[[#This Row],[Sitting Height (cm)]]</f>
        <v>0</v>
      </c>
      <c r="J33" s="79"/>
      <c r="K33" s="76">
        <f>Table1[[#This Row],[Leg Length (cm)]]*Table1[[#This Row],[Sitting Height (cm)]]</f>
        <v>0</v>
      </c>
      <c r="L33" s="80" t="e">
        <f>Table1[[#This Row],[Age]]*Table1[[#This Row],[Leg Length (cm)]]</f>
        <v>#N/A</v>
      </c>
      <c r="M33" s="80" t="e">
        <f>Table1[[#This Row],[Age]]*Table1[[#This Row],[Sitting Height (cm)]]</f>
        <v>#N/A</v>
      </c>
      <c r="N33" s="80" t="e">
        <f>Table1[[#This Row],[Age]]*Table1[[#This Row],[Body Mass (kg)]]</f>
        <v>#N/A</v>
      </c>
      <c r="O33" s="81" t="e">
        <f>Table1[[#This Row],[Body Mass (kg)]]/Table1[[#This Row],[Stature (cm)]]*100</f>
        <v>#DIV/0!</v>
      </c>
      <c r="P33" s="81" t="e">
        <f>Table1[[#This Row],[Body Mass (kg)]]/Table1[[#This Row],[Stature (cm)]]</f>
        <v>#DIV/0!</v>
      </c>
      <c r="Q33" s="81" t="e">
        <f>VLOOKUP(Table1[[#This Row],[Age]],TBL_RegressionMale,2,TRUE)</f>
        <v>#N/A</v>
      </c>
      <c r="R33" s="81" t="e">
        <f>VLOOKUP(Table1[[#This Row],[Age]],TBL_RegressionMale,3,TRUE)</f>
        <v>#N/A</v>
      </c>
      <c r="S33" s="81" t="e">
        <f>VLOOKUP(Table1[[#This Row],[Age]],TBL_RegressionMale,4,TRUE)</f>
        <v>#N/A</v>
      </c>
      <c r="T33" s="81" t="e">
        <f>VLOOKUP(Table1[[#This Row],[Age]],TBL_RegressionMale,5,TRUE)</f>
        <v>#N/A</v>
      </c>
      <c r="U33" s="78"/>
      <c r="V33" s="78">
        <f>Table1[[#This Row],[Mother Height (cm)]]*0.3937</f>
        <v>0</v>
      </c>
      <c r="W33" s="76">
        <f>((Table1[[#This Row],[Mother Height (in)]]*0.953)+2.803)*2.54</f>
        <v>7.1196200000000003</v>
      </c>
      <c r="X33" s="78"/>
      <c r="Y33" s="27">
        <f>Table1[[#This Row],[Father Height (cm)]]*0.3937</f>
        <v>0</v>
      </c>
      <c r="Z33" s="19">
        <f>((Table1[[#This Row],[Father Heght (in)]]*0.955)+2.316)*2.54</f>
        <v>5.8826399999999994</v>
      </c>
      <c r="AA33" s="18">
        <f>(Table1[[#This Row],[Adjusted Mother Height (cm)]]+Table1[[#This Row],[Adjusted Father Height (cm)]])/2</f>
        <v>6.5011299999999999</v>
      </c>
      <c r="AB33" s="18" t="e">
        <f>Q33+(Table1[[#This Row],[Stature (in)]]*Table1[[#This Row],[Stature (cm)]])+(Table1[[#This Row],[Body Mass regression (lb)]]*Table1[[#This Row],[Body Mass (kg)]])+(Table1[[#This Row],[Midparent stature regression]]*Table1[[#This Row],[Adjusted Midparent Stature (cm)]])</f>
        <v>#N/A</v>
      </c>
      <c r="AC33" s="24" t="e">
        <f t="shared" si="1"/>
        <v>#N/A</v>
      </c>
      <c r="AD33" s="24" t="e">
        <f>-9.376+(0.0001882*Table1[[#This Row],[LL *SH]])+(0.0022*Table1[[#This Row],[Age*LL]])+(0.005841*Table1[[#This Row],[Age*SH]])-(0.002658*Table1[[#This Row],[Age*Mass]])+(0.07693*(Table1[[#This Row],[Mass/Stature]]*100))</f>
        <v>#N/A</v>
      </c>
      <c r="AE33" s="16" t="e">
        <f t="shared" si="2"/>
        <v>#N/A</v>
      </c>
      <c r="AF33" s="25" t="e">
        <f>-7.709133+(0.0042232*(Table1[[#This Row],[Age]]*Table1[[#This Row],[Stature (cm)]]))</f>
        <v>#N/A</v>
      </c>
      <c r="AG33" s="16" t="e">
        <f>Table1[[#This Row],[Age]]-Table1[[#This Row],[Moore Maturity Offset]]</f>
        <v>#N/A</v>
      </c>
    </row>
    <row r="34" spans="1:33" ht="25" customHeight="1" x14ac:dyDescent="0.2">
      <c r="A34" s="23"/>
      <c r="B34" s="14" t="e">
        <f t="shared" si="0"/>
        <v>#N/A</v>
      </c>
      <c r="C34" s="14" t="e">
        <f>VLOOKUP(Table1[[#This Row],[Name]], TBL_Player, 3, FALSE)</f>
        <v>#N/A</v>
      </c>
      <c r="D34" s="73"/>
      <c r="E34" s="15" t="e">
        <f>VLOOKUP(Table1[[#This Row],[Name]],TBL_Player,5,FALSE)</f>
        <v>#N/A</v>
      </c>
      <c r="F34" s="16" t="e">
        <f>(Table1[[#This Row],[Data Collection Date]]-E34)/365.25</f>
        <v>#N/A</v>
      </c>
      <c r="G34" s="79"/>
      <c r="H34" s="79"/>
      <c r="I34" s="75">
        <f>Table1[[#This Row],[Stature (cm)]]-Table1[[#This Row],[Sitting Height (cm)]]</f>
        <v>0</v>
      </c>
      <c r="J34" s="79"/>
      <c r="K34" s="76">
        <f>Table1[[#This Row],[Leg Length (cm)]]*Table1[[#This Row],[Sitting Height (cm)]]</f>
        <v>0</v>
      </c>
      <c r="L34" s="80" t="e">
        <f>Table1[[#This Row],[Age]]*Table1[[#This Row],[Leg Length (cm)]]</f>
        <v>#N/A</v>
      </c>
      <c r="M34" s="80" t="e">
        <f>Table1[[#This Row],[Age]]*Table1[[#This Row],[Sitting Height (cm)]]</f>
        <v>#N/A</v>
      </c>
      <c r="N34" s="80" t="e">
        <f>Table1[[#This Row],[Age]]*Table1[[#This Row],[Body Mass (kg)]]</f>
        <v>#N/A</v>
      </c>
      <c r="O34" s="81" t="e">
        <f>Table1[[#This Row],[Body Mass (kg)]]/Table1[[#This Row],[Stature (cm)]]*100</f>
        <v>#DIV/0!</v>
      </c>
      <c r="P34" s="81" t="e">
        <f>Table1[[#This Row],[Body Mass (kg)]]/Table1[[#This Row],[Stature (cm)]]</f>
        <v>#DIV/0!</v>
      </c>
      <c r="Q34" s="81" t="e">
        <f>VLOOKUP(Table1[[#This Row],[Age]],TBL_RegressionMale,2,TRUE)</f>
        <v>#N/A</v>
      </c>
      <c r="R34" s="81" t="e">
        <f>VLOOKUP(Table1[[#This Row],[Age]],TBL_RegressionMale,3,TRUE)</f>
        <v>#N/A</v>
      </c>
      <c r="S34" s="81" t="e">
        <f>VLOOKUP(Table1[[#This Row],[Age]],TBL_RegressionMale,4,TRUE)</f>
        <v>#N/A</v>
      </c>
      <c r="T34" s="81" t="e">
        <f>VLOOKUP(Table1[[#This Row],[Age]],TBL_RegressionMale,5,TRUE)</f>
        <v>#N/A</v>
      </c>
      <c r="U34" s="78"/>
      <c r="V34" s="78">
        <f>Table1[[#This Row],[Mother Height (cm)]]*0.3937</f>
        <v>0</v>
      </c>
      <c r="W34" s="76">
        <f>((Table1[[#This Row],[Mother Height (in)]]*0.953)+2.803)*2.54</f>
        <v>7.1196200000000003</v>
      </c>
      <c r="X34" s="78"/>
      <c r="Y34" s="27">
        <f>Table1[[#This Row],[Father Height (cm)]]*0.3937</f>
        <v>0</v>
      </c>
      <c r="Z34" s="19">
        <f>((Table1[[#This Row],[Father Heght (in)]]*0.955)+2.316)*2.54</f>
        <v>5.8826399999999994</v>
      </c>
      <c r="AA34" s="18">
        <f>(Table1[[#This Row],[Adjusted Mother Height (cm)]]+Table1[[#This Row],[Adjusted Father Height (cm)]])/2</f>
        <v>6.5011299999999999</v>
      </c>
      <c r="AB34" s="18" t="e">
        <f>Q34+(Table1[[#This Row],[Stature (in)]]*Table1[[#This Row],[Stature (cm)]])+(Table1[[#This Row],[Body Mass regression (lb)]]*Table1[[#This Row],[Body Mass (kg)]])+(Table1[[#This Row],[Midparent stature regression]]*Table1[[#This Row],[Adjusted Midparent Stature (cm)]])</f>
        <v>#N/A</v>
      </c>
      <c r="AC34" s="24" t="e">
        <f t="shared" si="1"/>
        <v>#N/A</v>
      </c>
      <c r="AD34" s="24" t="e">
        <f>-9.376+(0.0001882*Table1[[#This Row],[LL *SH]])+(0.0022*Table1[[#This Row],[Age*LL]])+(0.005841*Table1[[#This Row],[Age*SH]])-(0.002658*Table1[[#This Row],[Age*Mass]])+(0.07693*(Table1[[#This Row],[Mass/Stature]]*100))</f>
        <v>#N/A</v>
      </c>
      <c r="AE34" s="16" t="e">
        <f t="shared" si="2"/>
        <v>#N/A</v>
      </c>
      <c r="AF34" s="25" t="e">
        <f>-7.709133+(0.0042232*(Table1[[#This Row],[Age]]*Table1[[#This Row],[Stature (cm)]]))</f>
        <v>#N/A</v>
      </c>
      <c r="AG34" s="16" t="e">
        <f>Table1[[#This Row],[Age]]-Table1[[#This Row],[Moore Maturity Offset]]</f>
        <v>#N/A</v>
      </c>
    </row>
    <row r="35" spans="1:33" ht="25" customHeight="1" x14ac:dyDescent="0.2">
      <c r="A35" s="23"/>
      <c r="B35" s="14" t="e">
        <f t="shared" ref="B35:B66" si="3">VLOOKUP(A35,TBL_Player,2,FALSE)</f>
        <v>#N/A</v>
      </c>
      <c r="C35" s="14" t="e">
        <f>VLOOKUP(Table1[[#This Row],[Name]], TBL_Player, 3, FALSE)</f>
        <v>#N/A</v>
      </c>
      <c r="D35" s="73"/>
      <c r="E35" s="15" t="e">
        <f>VLOOKUP(Table1[[#This Row],[Name]],TBL_Player,5,FALSE)</f>
        <v>#N/A</v>
      </c>
      <c r="F35" s="16" t="e">
        <f>(Table1[[#This Row],[Data Collection Date]]-E35)/365.25</f>
        <v>#N/A</v>
      </c>
      <c r="G35" s="79"/>
      <c r="H35" s="79"/>
      <c r="I35" s="75">
        <f>Table1[[#This Row],[Stature (cm)]]-Table1[[#This Row],[Sitting Height (cm)]]</f>
        <v>0</v>
      </c>
      <c r="J35" s="79"/>
      <c r="K35" s="76">
        <f>Table1[[#This Row],[Leg Length (cm)]]*Table1[[#This Row],[Sitting Height (cm)]]</f>
        <v>0</v>
      </c>
      <c r="L35" s="80" t="e">
        <f>Table1[[#This Row],[Age]]*Table1[[#This Row],[Leg Length (cm)]]</f>
        <v>#N/A</v>
      </c>
      <c r="M35" s="80" t="e">
        <f>Table1[[#This Row],[Age]]*Table1[[#This Row],[Sitting Height (cm)]]</f>
        <v>#N/A</v>
      </c>
      <c r="N35" s="80" t="e">
        <f>Table1[[#This Row],[Age]]*Table1[[#This Row],[Body Mass (kg)]]</f>
        <v>#N/A</v>
      </c>
      <c r="O35" s="81" t="e">
        <f>Table1[[#This Row],[Body Mass (kg)]]/Table1[[#This Row],[Stature (cm)]]*100</f>
        <v>#DIV/0!</v>
      </c>
      <c r="P35" s="81" t="e">
        <f>Table1[[#This Row],[Body Mass (kg)]]/Table1[[#This Row],[Stature (cm)]]</f>
        <v>#DIV/0!</v>
      </c>
      <c r="Q35" s="81" t="e">
        <f>VLOOKUP(Table1[[#This Row],[Age]],TBL_RegressionMale,2,TRUE)</f>
        <v>#N/A</v>
      </c>
      <c r="R35" s="81" t="e">
        <f>VLOOKUP(Table1[[#This Row],[Age]],TBL_RegressionMale,3,TRUE)</f>
        <v>#N/A</v>
      </c>
      <c r="S35" s="81" t="e">
        <f>VLOOKUP(Table1[[#This Row],[Age]],TBL_RegressionMale,4,TRUE)</f>
        <v>#N/A</v>
      </c>
      <c r="T35" s="81" t="e">
        <f>VLOOKUP(Table1[[#This Row],[Age]],TBL_RegressionMale,5,TRUE)</f>
        <v>#N/A</v>
      </c>
      <c r="U35" s="78"/>
      <c r="V35" s="78">
        <f>Table1[[#This Row],[Mother Height (cm)]]*0.3937</f>
        <v>0</v>
      </c>
      <c r="W35" s="76">
        <f>((Table1[[#This Row],[Mother Height (in)]]*0.953)+2.803)*2.54</f>
        <v>7.1196200000000003</v>
      </c>
      <c r="X35" s="78"/>
      <c r="Y35" s="27">
        <f>Table1[[#This Row],[Father Height (cm)]]*0.3937</f>
        <v>0</v>
      </c>
      <c r="Z35" s="19">
        <f>((Table1[[#This Row],[Father Heght (in)]]*0.955)+2.316)*2.54</f>
        <v>5.8826399999999994</v>
      </c>
      <c r="AA35" s="18">
        <f>(Table1[[#This Row],[Adjusted Mother Height (cm)]]+Table1[[#This Row],[Adjusted Father Height (cm)]])/2</f>
        <v>6.5011299999999999</v>
      </c>
      <c r="AB35" s="18" t="e">
        <f>Q35+(Table1[[#This Row],[Stature (in)]]*Table1[[#This Row],[Stature (cm)]])+(Table1[[#This Row],[Body Mass regression (lb)]]*Table1[[#This Row],[Body Mass (kg)]])+(Table1[[#This Row],[Midparent stature regression]]*Table1[[#This Row],[Adjusted Midparent Stature (cm)]])</f>
        <v>#N/A</v>
      </c>
      <c r="AC35" s="24" t="e">
        <f t="shared" ref="AC35:AC66" si="4">(G35/AB35)*100</f>
        <v>#N/A</v>
      </c>
      <c r="AD35" s="24" t="e">
        <f>-9.376+(0.0001882*Table1[[#This Row],[LL *SH]])+(0.0022*Table1[[#This Row],[Age*LL]])+(0.005841*Table1[[#This Row],[Age*SH]])-(0.002658*Table1[[#This Row],[Age*Mass]])+(0.07693*(Table1[[#This Row],[Mass/Stature]]*100))</f>
        <v>#N/A</v>
      </c>
      <c r="AE35" s="16" t="e">
        <f t="shared" ref="AE35:AE66" si="5">F35-AD35</f>
        <v>#N/A</v>
      </c>
      <c r="AF35" s="25" t="e">
        <f>-7.709133+(0.0042232*(Table1[[#This Row],[Age]]*Table1[[#This Row],[Stature (cm)]]))</f>
        <v>#N/A</v>
      </c>
      <c r="AG35" s="16" t="e">
        <f>Table1[[#This Row],[Age]]-Table1[[#This Row],[Moore Maturity Offset]]</f>
        <v>#N/A</v>
      </c>
    </row>
    <row r="36" spans="1:33" ht="25" customHeight="1" x14ac:dyDescent="0.2">
      <c r="A36" s="23"/>
      <c r="B36" s="14" t="e">
        <f t="shared" si="3"/>
        <v>#N/A</v>
      </c>
      <c r="C36" s="14" t="e">
        <f>VLOOKUP(Table1[[#This Row],[Name]], TBL_Player, 3, FALSE)</f>
        <v>#N/A</v>
      </c>
      <c r="D36" s="73"/>
      <c r="E36" s="15" t="e">
        <f>VLOOKUP(Table1[[#This Row],[Name]],TBL_Player,5,FALSE)</f>
        <v>#N/A</v>
      </c>
      <c r="F36" s="16" t="e">
        <f>(Table1[[#This Row],[Data Collection Date]]-E36)/365.25</f>
        <v>#N/A</v>
      </c>
      <c r="G36" s="79"/>
      <c r="H36" s="79"/>
      <c r="I36" s="75">
        <f>Table1[[#This Row],[Stature (cm)]]-Table1[[#This Row],[Sitting Height (cm)]]</f>
        <v>0</v>
      </c>
      <c r="J36" s="79"/>
      <c r="K36" s="76">
        <f>Table1[[#This Row],[Leg Length (cm)]]*Table1[[#This Row],[Sitting Height (cm)]]</f>
        <v>0</v>
      </c>
      <c r="L36" s="80" t="e">
        <f>Table1[[#This Row],[Age]]*Table1[[#This Row],[Leg Length (cm)]]</f>
        <v>#N/A</v>
      </c>
      <c r="M36" s="80" t="e">
        <f>Table1[[#This Row],[Age]]*Table1[[#This Row],[Sitting Height (cm)]]</f>
        <v>#N/A</v>
      </c>
      <c r="N36" s="80" t="e">
        <f>Table1[[#This Row],[Age]]*Table1[[#This Row],[Body Mass (kg)]]</f>
        <v>#N/A</v>
      </c>
      <c r="O36" s="81" t="e">
        <f>Table1[[#This Row],[Body Mass (kg)]]/Table1[[#This Row],[Stature (cm)]]*100</f>
        <v>#DIV/0!</v>
      </c>
      <c r="P36" s="81" t="e">
        <f>Table1[[#This Row],[Body Mass (kg)]]/Table1[[#This Row],[Stature (cm)]]</f>
        <v>#DIV/0!</v>
      </c>
      <c r="Q36" s="81" t="e">
        <f>VLOOKUP(Table1[[#This Row],[Age]],TBL_RegressionMale,2,TRUE)</f>
        <v>#N/A</v>
      </c>
      <c r="R36" s="81" t="e">
        <f>VLOOKUP(Table1[[#This Row],[Age]],TBL_RegressionMale,3,TRUE)</f>
        <v>#N/A</v>
      </c>
      <c r="S36" s="81" t="e">
        <f>VLOOKUP(Table1[[#This Row],[Age]],TBL_RegressionMale,4,TRUE)</f>
        <v>#N/A</v>
      </c>
      <c r="T36" s="81" t="e">
        <f>VLOOKUP(Table1[[#This Row],[Age]],TBL_RegressionMale,5,TRUE)</f>
        <v>#N/A</v>
      </c>
      <c r="U36" s="78"/>
      <c r="V36" s="78">
        <f>Table1[[#This Row],[Mother Height (cm)]]*0.3937</f>
        <v>0</v>
      </c>
      <c r="W36" s="76">
        <f>((Table1[[#This Row],[Mother Height (in)]]*0.953)+2.803)*2.54</f>
        <v>7.1196200000000003</v>
      </c>
      <c r="X36" s="78"/>
      <c r="Y36" s="27">
        <f>Table1[[#This Row],[Father Height (cm)]]*0.3937</f>
        <v>0</v>
      </c>
      <c r="Z36" s="19">
        <f>((Table1[[#This Row],[Father Heght (in)]]*0.955)+2.316)*2.54</f>
        <v>5.8826399999999994</v>
      </c>
      <c r="AA36" s="18">
        <f>(Table1[[#This Row],[Adjusted Mother Height (cm)]]+Table1[[#This Row],[Adjusted Father Height (cm)]])/2</f>
        <v>6.5011299999999999</v>
      </c>
      <c r="AB36" s="18" t="e">
        <f>Q36+(Table1[[#This Row],[Stature (in)]]*Table1[[#This Row],[Stature (cm)]])+(Table1[[#This Row],[Body Mass regression (lb)]]*Table1[[#This Row],[Body Mass (kg)]])+(Table1[[#This Row],[Midparent stature regression]]*Table1[[#This Row],[Adjusted Midparent Stature (cm)]])</f>
        <v>#N/A</v>
      </c>
      <c r="AC36" s="24" t="e">
        <f t="shared" si="4"/>
        <v>#N/A</v>
      </c>
      <c r="AD36" s="24" t="e">
        <f>-9.376+(0.0001882*Table1[[#This Row],[LL *SH]])+(0.0022*Table1[[#This Row],[Age*LL]])+(0.005841*Table1[[#This Row],[Age*SH]])-(0.002658*Table1[[#This Row],[Age*Mass]])+(0.07693*(Table1[[#This Row],[Mass/Stature]]*100))</f>
        <v>#N/A</v>
      </c>
      <c r="AE36" s="16" t="e">
        <f t="shared" si="5"/>
        <v>#N/A</v>
      </c>
      <c r="AF36" s="25" t="e">
        <f>-7.709133+(0.0042232*(Table1[[#This Row],[Age]]*Table1[[#This Row],[Stature (cm)]]))</f>
        <v>#N/A</v>
      </c>
      <c r="AG36" s="16" t="e">
        <f>Table1[[#This Row],[Age]]-Table1[[#This Row],[Moore Maturity Offset]]</f>
        <v>#N/A</v>
      </c>
    </row>
    <row r="37" spans="1:33" ht="25" customHeight="1" x14ac:dyDescent="0.2">
      <c r="A37" s="23"/>
      <c r="B37" s="14" t="e">
        <f t="shared" si="3"/>
        <v>#N/A</v>
      </c>
      <c r="C37" s="14" t="e">
        <f>VLOOKUP(Table1[[#This Row],[Name]], TBL_Player, 3, FALSE)</f>
        <v>#N/A</v>
      </c>
      <c r="D37" s="73"/>
      <c r="E37" s="15" t="e">
        <f>VLOOKUP(Table1[[#This Row],[Name]],TBL_Player,5,FALSE)</f>
        <v>#N/A</v>
      </c>
      <c r="F37" s="16" t="e">
        <f>(Table1[[#This Row],[Data Collection Date]]-E37)/365.25</f>
        <v>#N/A</v>
      </c>
      <c r="G37" s="79"/>
      <c r="H37" s="79"/>
      <c r="I37" s="75">
        <f>Table1[[#This Row],[Stature (cm)]]-Table1[[#This Row],[Sitting Height (cm)]]</f>
        <v>0</v>
      </c>
      <c r="J37" s="79"/>
      <c r="K37" s="76">
        <f>Table1[[#This Row],[Leg Length (cm)]]*Table1[[#This Row],[Sitting Height (cm)]]</f>
        <v>0</v>
      </c>
      <c r="L37" s="80" t="e">
        <f>Table1[[#This Row],[Age]]*Table1[[#This Row],[Leg Length (cm)]]</f>
        <v>#N/A</v>
      </c>
      <c r="M37" s="80" t="e">
        <f>Table1[[#This Row],[Age]]*Table1[[#This Row],[Sitting Height (cm)]]</f>
        <v>#N/A</v>
      </c>
      <c r="N37" s="80" t="e">
        <f>Table1[[#This Row],[Age]]*Table1[[#This Row],[Body Mass (kg)]]</f>
        <v>#N/A</v>
      </c>
      <c r="O37" s="81" t="e">
        <f>Table1[[#This Row],[Body Mass (kg)]]/Table1[[#This Row],[Stature (cm)]]*100</f>
        <v>#DIV/0!</v>
      </c>
      <c r="P37" s="81" t="e">
        <f>Table1[[#This Row],[Body Mass (kg)]]/Table1[[#This Row],[Stature (cm)]]</f>
        <v>#DIV/0!</v>
      </c>
      <c r="Q37" s="81" t="e">
        <f>VLOOKUP(Table1[[#This Row],[Age]],TBL_RegressionMale,2,TRUE)</f>
        <v>#N/A</v>
      </c>
      <c r="R37" s="81" t="e">
        <f>VLOOKUP(Table1[[#This Row],[Age]],TBL_RegressionMale,3,TRUE)</f>
        <v>#N/A</v>
      </c>
      <c r="S37" s="81" t="e">
        <f>VLOOKUP(Table1[[#This Row],[Age]],TBL_RegressionMale,4,TRUE)</f>
        <v>#N/A</v>
      </c>
      <c r="T37" s="81" t="e">
        <f>VLOOKUP(Table1[[#This Row],[Age]],TBL_RegressionMale,5,TRUE)</f>
        <v>#N/A</v>
      </c>
      <c r="U37" s="78"/>
      <c r="V37" s="78">
        <f>Table1[[#This Row],[Mother Height (cm)]]*0.3937</f>
        <v>0</v>
      </c>
      <c r="W37" s="76">
        <f>((Table1[[#This Row],[Mother Height (in)]]*0.953)+2.803)*2.54</f>
        <v>7.1196200000000003</v>
      </c>
      <c r="X37" s="78"/>
      <c r="Y37" s="27">
        <f>Table1[[#This Row],[Father Height (cm)]]*0.3937</f>
        <v>0</v>
      </c>
      <c r="Z37" s="19">
        <f>((Table1[[#This Row],[Father Heght (in)]]*0.955)+2.316)*2.54</f>
        <v>5.8826399999999994</v>
      </c>
      <c r="AA37" s="18">
        <f>(Table1[[#This Row],[Adjusted Mother Height (cm)]]+Table1[[#This Row],[Adjusted Father Height (cm)]])/2</f>
        <v>6.5011299999999999</v>
      </c>
      <c r="AB37" s="18" t="e">
        <f>Q37+(Table1[[#This Row],[Stature (in)]]*Table1[[#This Row],[Stature (cm)]])+(Table1[[#This Row],[Body Mass regression (lb)]]*Table1[[#This Row],[Body Mass (kg)]])+(Table1[[#This Row],[Midparent stature regression]]*Table1[[#This Row],[Adjusted Midparent Stature (cm)]])</f>
        <v>#N/A</v>
      </c>
      <c r="AC37" s="24" t="e">
        <f t="shared" si="4"/>
        <v>#N/A</v>
      </c>
      <c r="AD37" s="24" t="e">
        <f>-9.376+(0.0001882*Table1[[#This Row],[LL *SH]])+(0.0022*Table1[[#This Row],[Age*LL]])+(0.005841*Table1[[#This Row],[Age*SH]])-(0.002658*Table1[[#This Row],[Age*Mass]])+(0.07693*(Table1[[#This Row],[Mass/Stature]]*100))</f>
        <v>#N/A</v>
      </c>
      <c r="AE37" s="16" t="e">
        <f t="shared" si="5"/>
        <v>#N/A</v>
      </c>
      <c r="AF37" s="25" t="e">
        <f>-7.709133+(0.0042232*(Table1[[#This Row],[Age]]*Table1[[#This Row],[Stature (cm)]]))</f>
        <v>#N/A</v>
      </c>
      <c r="AG37" s="16" t="e">
        <f>Table1[[#This Row],[Age]]-Table1[[#This Row],[Moore Maturity Offset]]</f>
        <v>#N/A</v>
      </c>
    </row>
    <row r="38" spans="1:33" ht="25" customHeight="1" x14ac:dyDescent="0.2">
      <c r="A38" s="23"/>
      <c r="B38" s="14" t="e">
        <f t="shared" si="3"/>
        <v>#N/A</v>
      </c>
      <c r="C38" s="14" t="e">
        <f>VLOOKUP(Table1[[#This Row],[Name]], TBL_Player, 3, FALSE)</f>
        <v>#N/A</v>
      </c>
      <c r="D38" s="73"/>
      <c r="E38" s="15" t="e">
        <f>VLOOKUP(Table1[[#This Row],[Name]],TBL_Player,5,FALSE)</f>
        <v>#N/A</v>
      </c>
      <c r="F38" s="16" t="e">
        <f>(Table1[[#This Row],[Data Collection Date]]-E38)/365.25</f>
        <v>#N/A</v>
      </c>
      <c r="G38" s="79"/>
      <c r="H38" s="79"/>
      <c r="I38" s="75">
        <f>Table1[[#This Row],[Stature (cm)]]-Table1[[#This Row],[Sitting Height (cm)]]</f>
        <v>0</v>
      </c>
      <c r="J38" s="79"/>
      <c r="K38" s="76">
        <f>Table1[[#This Row],[Leg Length (cm)]]*Table1[[#This Row],[Sitting Height (cm)]]</f>
        <v>0</v>
      </c>
      <c r="L38" s="80" t="e">
        <f>Table1[[#This Row],[Age]]*Table1[[#This Row],[Leg Length (cm)]]</f>
        <v>#N/A</v>
      </c>
      <c r="M38" s="80" t="e">
        <f>Table1[[#This Row],[Age]]*Table1[[#This Row],[Sitting Height (cm)]]</f>
        <v>#N/A</v>
      </c>
      <c r="N38" s="80" t="e">
        <f>Table1[[#This Row],[Age]]*Table1[[#This Row],[Body Mass (kg)]]</f>
        <v>#N/A</v>
      </c>
      <c r="O38" s="81" t="e">
        <f>Table1[[#This Row],[Body Mass (kg)]]/Table1[[#This Row],[Stature (cm)]]*100</f>
        <v>#DIV/0!</v>
      </c>
      <c r="P38" s="81" t="e">
        <f>Table1[[#This Row],[Body Mass (kg)]]/Table1[[#This Row],[Stature (cm)]]</f>
        <v>#DIV/0!</v>
      </c>
      <c r="Q38" s="81" t="e">
        <f>VLOOKUP(Table1[[#This Row],[Age]],TBL_RegressionMale,2,TRUE)</f>
        <v>#N/A</v>
      </c>
      <c r="R38" s="81" t="e">
        <f>VLOOKUP(Table1[[#This Row],[Age]],TBL_RegressionMale,3,TRUE)</f>
        <v>#N/A</v>
      </c>
      <c r="S38" s="81" t="e">
        <f>VLOOKUP(Table1[[#This Row],[Age]],TBL_RegressionMale,4,TRUE)</f>
        <v>#N/A</v>
      </c>
      <c r="T38" s="81" t="e">
        <f>VLOOKUP(Table1[[#This Row],[Age]],TBL_RegressionMale,5,TRUE)</f>
        <v>#N/A</v>
      </c>
      <c r="U38" s="78"/>
      <c r="V38" s="78">
        <f>Table1[[#This Row],[Mother Height (cm)]]*0.3937</f>
        <v>0</v>
      </c>
      <c r="W38" s="76">
        <f>((Table1[[#This Row],[Mother Height (in)]]*0.953)+2.803)*2.54</f>
        <v>7.1196200000000003</v>
      </c>
      <c r="X38" s="78"/>
      <c r="Y38" s="27">
        <f>Table1[[#This Row],[Father Height (cm)]]*0.3937</f>
        <v>0</v>
      </c>
      <c r="Z38" s="19">
        <f>((Table1[[#This Row],[Father Heght (in)]]*0.955)+2.316)*2.54</f>
        <v>5.8826399999999994</v>
      </c>
      <c r="AA38" s="18">
        <f>(Table1[[#This Row],[Adjusted Mother Height (cm)]]+Table1[[#This Row],[Adjusted Father Height (cm)]])/2</f>
        <v>6.5011299999999999</v>
      </c>
      <c r="AB38" s="18" t="e">
        <f>Q38+(Table1[[#This Row],[Stature (in)]]*Table1[[#This Row],[Stature (cm)]])+(Table1[[#This Row],[Body Mass regression (lb)]]*Table1[[#This Row],[Body Mass (kg)]])+(Table1[[#This Row],[Midparent stature regression]]*Table1[[#This Row],[Adjusted Midparent Stature (cm)]])</f>
        <v>#N/A</v>
      </c>
      <c r="AC38" s="24" t="e">
        <f t="shared" si="4"/>
        <v>#N/A</v>
      </c>
      <c r="AD38" s="24" t="e">
        <f>-9.376+(0.0001882*Table1[[#This Row],[LL *SH]])+(0.0022*Table1[[#This Row],[Age*LL]])+(0.005841*Table1[[#This Row],[Age*SH]])-(0.002658*Table1[[#This Row],[Age*Mass]])+(0.07693*(Table1[[#This Row],[Mass/Stature]]*100))</f>
        <v>#N/A</v>
      </c>
      <c r="AE38" s="16" t="e">
        <f t="shared" si="5"/>
        <v>#N/A</v>
      </c>
      <c r="AF38" s="25" t="e">
        <f>-7.709133+(0.0042232*(Table1[[#This Row],[Age]]*Table1[[#This Row],[Stature (cm)]]))</f>
        <v>#N/A</v>
      </c>
      <c r="AG38" s="16" t="e">
        <f>Table1[[#This Row],[Age]]-Table1[[#This Row],[Moore Maturity Offset]]</f>
        <v>#N/A</v>
      </c>
    </row>
    <row r="39" spans="1:33" ht="25" customHeight="1" x14ac:dyDescent="0.2">
      <c r="A39" s="23"/>
      <c r="B39" s="14" t="e">
        <f t="shared" si="3"/>
        <v>#N/A</v>
      </c>
      <c r="C39" s="14" t="e">
        <f>VLOOKUP(Table1[[#This Row],[Name]], TBL_Player, 3, FALSE)</f>
        <v>#N/A</v>
      </c>
      <c r="D39" s="73"/>
      <c r="E39" s="15" t="e">
        <f>VLOOKUP(Table1[[#This Row],[Name]],TBL_Player,5,FALSE)</f>
        <v>#N/A</v>
      </c>
      <c r="F39" s="16" t="e">
        <f>(Table1[[#This Row],[Data Collection Date]]-E39)/365.25</f>
        <v>#N/A</v>
      </c>
      <c r="G39" s="79"/>
      <c r="H39" s="79"/>
      <c r="I39" s="75">
        <f>Table1[[#This Row],[Stature (cm)]]-Table1[[#This Row],[Sitting Height (cm)]]</f>
        <v>0</v>
      </c>
      <c r="J39" s="79"/>
      <c r="K39" s="76">
        <f>Table1[[#This Row],[Leg Length (cm)]]*Table1[[#This Row],[Sitting Height (cm)]]</f>
        <v>0</v>
      </c>
      <c r="L39" s="80" t="e">
        <f>Table1[[#This Row],[Age]]*Table1[[#This Row],[Leg Length (cm)]]</f>
        <v>#N/A</v>
      </c>
      <c r="M39" s="80" t="e">
        <f>Table1[[#This Row],[Age]]*Table1[[#This Row],[Sitting Height (cm)]]</f>
        <v>#N/A</v>
      </c>
      <c r="N39" s="80" t="e">
        <f>Table1[[#This Row],[Age]]*Table1[[#This Row],[Body Mass (kg)]]</f>
        <v>#N/A</v>
      </c>
      <c r="O39" s="81" t="e">
        <f>Table1[[#This Row],[Body Mass (kg)]]/Table1[[#This Row],[Stature (cm)]]*100</f>
        <v>#DIV/0!</v>
      </c>
      <c r="P39" s="81" t="e">
        <f>Table1[[#This Row],[Body Mass (kg)]]/Table1[[#This Row],[Stature (cm)]]</f>
        <v>#DIV/0!</v>
      </c>
      <c r="Q39" s="81" t="e">
        <f>VLOOKUP(Table1[[#This Row],[Age]],TBL_RegressionMale,2,TRUE)</f>
        <v>#N/A</v>
      </c>
      <c r="R39" s="81" t="e">
        <f>VLOOKUP(Table1[[#This Row],[Age]],TBL_RegressionMale,3,TRUE)</f>
        <v>#N/A</v>
      </c>
      <c r="S39" s="81" t="e">
        <f>VLOOKUP(Table1[[#This Row],[Age]],TBL_RegressionMale,4,TRUE)</f>
        <v>#N/A</v>
      </c>
      <c r="T39" s="81" t="e">
        <f>VLOOKUP(Table1[[#This Row],[Age]],TBL_RegressionMale,5,TRUE)</f>
        <v>#N/A</v>
      </c>
      <c r="U39" s="78"/>
      <c r="V39" s="78">
        <f>Table1[[#This Row],[Mother Height (cm)]]*0.3937</f>
        <v>0</v>
      </c>
      <c r="W39" s="76">
        <f>((Table1[[#This Row],[Mother Height (in)]]*0.953)+2.803)*2.54</f>
        <v>7.1196200000000003</v>
      </c>
      <c r="X39" s="78"/>
      <c r="Y39" s="27">
        <f>Table1[[#This Row],[Father Height (cm)]]*0.3937</f>
        <v>0</v>
      </c>
      <c r="Z39" s="19">
        <f>((Table1[[#This Row],[Father Heght (in)]]*0.955)+2.316)*2.54</f>
        <v>5.8826399999999994</v>
      </c>
      <c r="AA39" s="18">
        <f>(Table1[[#This Row],[Adjusted Mother Height (cm)]]+Table1[[#This Row],[Adjusted Father Height (cm)]])/2</f>
        <v>6.5011299999999999</v>
      </c>
      <c r="AB39" s="18" t="e">
        <f>Q39+(Table1[[#This Row],[Stature (in)]]*Table1[[#This Row],[Stature (cm)]])+(Table1[[#This Row],[Body Mass regression (lb)]]*Table1[[#This Row],[Body Mass (kg)]])+(Table1[[#This Row],[Midparent stature regression]]*Table1[[#This Row],[Adjusted Midparent Stature (cm)]])</f>
        <v>#N/A</v>
      </c>
      <c r="AC39" s="24" t="e">
        <f t="shared" si="4"/>
        <v>#N/A</v>
      </c>
      <c r="AD39" s="24" t="e">
        <f>-9.376+(0.0001882*Table1[[#This Row],[LL *SH]])+(0.0022*Table1[[#This Row],[Age*LL]])+(0.005841*Table1[[#This Row],[Age*SH]])-(0.002658*Table1[[#This Row],[Age*Mass]])+(0.07693*(Table1[[#This Row],[Mass/Stature]]*100))</f>
        <v>#N/A</v>
      </c>
      <c r="AE39" s="16" t="e">
        <f t="shared" si="5"/>
        <v>#N/A</v>
      </c>
      <c r="AF39" s="25" t="e">
        <f>-7.709133+(0.0042232*(Table1[[#This Row],[Age]]*Table1[[#This Row],[Stature (cm)]]))</f>
        <v>#N/A</v>
      </c>
      <c r="AG39" s="16" t="e">
        <f>Table1[[#This Row],[Age]]-Table1[[#This Row],[Moore Maturity Offset]]</f>
        <v>#N/A</v>
      </c>
    </row>
    <row r="40" spans="1:33" ht="25" customHeight="1" x14ac:dyDescent="0.2">
      <c r="A40" s="23"/>
      <c r="B40" s="14" t="e">
        <f t="shared" si="3"/>
        <v>#N/A</v>
      </c>
      <c r="C40" s="14" t="e">
        <f>VLOOKUP(Table1[[#This Row],[Name]], TBL_Player, 3, FALSE)</f>
        <v>#N/A</v>
      </c>
      <c r="D40" s="73"/>
      <c r="E40" s="15" t="e">
        <f>VLOOKUP(Table1[[#This Row],[Name]],TBL_Player,5,FALSE)</f>
        <v>#N/A</v>
      </c>
      <c r="F40" s="16" t="e">
        <f>(Table1[[#This Row],[Data Collection Date]]-E40)/365.25</f>
        <v>#N/A</v>
      </c>
      <c r="G40" s="79"/>
      <c r="H40" s="79"/>
      <c r="I40" s="75">
        <f>Table1[[#This Row],[Stature (cm)]]-Table1[[#This Row],[Sitting Height (cm)]]</f>
        <v>0</v>
      </c>
      <c r="J40" s="79"/>
      <c r="K40" s="76">
        <f>Table1[[#This Row],[Leg Length (cm)]]*Table1[[#This Row],[Sitting Height (cm)]]</f>
        <v>0</v>
      </c>
      <c r="L40" s="80" t="e">
        <f>Table1[[#This Row],[Age]]*Table1[[#This Row],[Leg Length (cm)]]</f>
        <v>#N/A</v>
      </c>
      <c r="M40" s="80" t="e">
        <f>Table1[[#This Row],[Age]]*Table1[[#This Row],[Sitting Height (cm)]]</f>
        <v>#N/A</v>
      </c>
      <c r="N40" s="80" t="e">
        <f>Table1[[#This Row],[Age]]*Table1[[#This Row],[Body Mass (kg)]]</f>
        <v>#N/A</v>
      </c>
      <c r="O40" s="81" t="e">
        <f>Table1[[#This Row],[Body Mass (kg)]]/Table1[[#This Row],[Stature (cm)]]*100</f>
        <v>#DIV/0!</v>
      </c>
      <c r="P40" s="81" t="e">
        <f>Table1[[#This Row],[Body Mass (kg)]]/Table1[[#This Row],[Stature (cm)]]</f>
        <v>#DIV/0!</v>
      </c>
      <c r="Q40" s="81" t="e">
        <f>VLOOKUP(Table1[[#This Row],[Age]],TBL_RegressionMale,2,TRUE)</f>
        <v>#N/A</v>
      </c>
      <c r="R40" s="81" t="e">
        <f>VLOOKUP(Table1[[#This Row],[Age]],TBL_RegressionMale,3,TRUE)</f>
        <v>#N/A</v>
      </c>
      <c r="S40" s="81" t="e">
        <f>VLOOKUP(Table1[[#This Row],[Age]],TBL_RegressionMale,4,TRUE)</f>
        <v>#N/A</v>
      </c>
      <c r="T40" s="81" t="e">
        <f>VLOOKUP(Table1[[#This Row],[Age]],TBL_RegressionMale,5,TRUE)</f>
        <v>#N/A</v>
      </c>
      <c r="U40" s="78"/>
      <c r="V40" s="78">
        <f>Table1[[#This Row],[Mother Height (cm)]]*0.3937</f>
        <v>0</v>
      </c>
      <c r="W40" s="76">
        <f>((Table1[[#This Row],[Mother Height (in)]]*0.953)+2.803)*2.54</f>
        <v>7.1196200000000003</v>
      </c>
      <c r="X40" s="78"/>
      <c r="Y40" s="27">
        <f>Table1[[#This Row],[Father Height (cm)]]*0.3937</f>
        <v>0</v>
      </c>
      <c r="Z40" s="19">
        <f>((Table1[[#This Row],[Father Heght (in)]]*0.955)+2.316)*2.54</f>
        <v>5.8826399999999994</v>
      </c>
      <c r="AA40" s="18">
        <f>(Table1[[#This Row],[Adjusted Mother Height (cm)]]+Table1[[#This Row],[Adjusted Father Height (cm)]])/2</f>
        <v>6.5011299999999999</v>
      </c>
      <c r="AB40" s="18" t="e">
        <f>Q40+(Table1[[#This Row],[Stature (in)]]*Table1[[#This Row],[Stature (cm)]])+(Table1[[#This Row],[Body Mass regression (lb)]]*Table1[[#This Row],[Body Mass (kg)]])+(Table1[[#This Row],[Midparent stature regression]]*Table1[[#This Row],[Adjusted Midparent Stature (cm)]])</f>
        <v>#N/A</v>
      </c>
      <c r="AC40" s="24" t="e">
        <f t="shared" si="4"/>
        <v>#N/A</v>
      </c>
      <c r="AD40" s="24" t="e">
        <f>-9.376+(0.0001882*Table1[[#This Row],[LL *SH]])+(0.0022*Table1[[#This Row],[Age*LL]])+(0.005841*Table1[[#This Row],[Age*SH]])-(0.002658*Table1[[#This Row],[Age*Mass]])+(0.07693*(Table1[[#This Row],[Mass/Stature]]*100))</f>
        <v>#N/A</v>
      </c>
      <c r="AE40" s="16" t="e">
        <f t="shared" si="5"/>
        <v>#N/A</v>
      </c>
      <c r="AF40" s="25" t="e">
        <f>-7.709133+(0.0042232*(Table1[[#This Row],[Age]]*Table1[[#This Row],[Stature (cm)]]))</f>
        <v>#N/A</v>
      </c>
      <c r="AG40" s="16" t="e">
        <f>Table1[[#This Row],[Age]]-Table1[[#This Row],[Moore Maturity Offset]]</f>
        <v>#N/A</v>
      </c>
    </row>
    <row r="41" spans="1:33" ht="25" customHeight="1" x14ac:dyDescent="0.2">
      <c r="A41" s="23"/>
      <c r="B41" s="14" t="e">
        <f t="shared" si="3"/>
        <v>#N/A</v>
      </c>
      <c r="C41" s="14" t="e">
        <f>VLOOKUP(Table1[[#This Row],[Name]], TBL_Player, 3, FALSE)</f>
        <v>#N/A</v>
      </c>
      <c r="D41" s="73"/>
      <c r="E41" s="15" t="e">
        <f>VLOOKUP(Table1[[#This Row],[Name]],TBL_Player,5,FALSE)</f>
        <v>#N/A</v>
      </c>
      <c r="F41" s="16" t="e">
        <f>(Table1[[#This Row],[Data Collection Date]]-E41)/365.25</f>
        <v>#N/A</v>
      </c>
      <c r="G41" s="79"/>
      <c r="H41" s="79"/>
      <c r="I41" s="75">
        <f>Table1[[#This Row],[Stature (cm)]]-Table1[[#This Row],[Sitting Height (cm)]]</f>
        <v>0</v>
      </c>
      <c r="J41" s="79"/>
      <c r="K41" s="76">
        <f>Table1[[#This Row],[Leg Length (cm)]]*Table1[[#This Row],[Sitting Height (cm)]]</f>
        <v>0</v>
      </c>
      <c r="L41" s="80" t="e">
        <f>Table1[[#This Row],[Age]]*Table1[[#This Row],[Leg Length (cm)]]</f>
        <v>#N/A</v>
      </c>
      <c r="M41" s="80" t="e">
        <f>Table1[[#This Row],[Age]]*Table1[[#This Row],[Sitting Height (cm)]]</f>
        <v>#N/A</v>
      </c>
      <c r="N41" s="80" t="e">
        <f>Table1[[#This Row],[Age]]*Table1[[#This Row],[Body Mass (kg)]]</f>
        <v>#N/A</v>
      </c>
      <c r="O41" s="81" t="e">
        <f>Table1[[#This Row],[Body Mass (kg)]]/Table1[[#This Row],[Stature (cm)]]*100</f>
        <v>#DIV/0!</v>
      </c>
      <c r="P41" s="81" t="e">
        <f>Table1[[#This Row],[Body Mass (kg)]]/Table1[[#This Row],[Stature (cm)]]</f>
        <v>#DIV/0!</v>
      </c>
      <c r="Q41" s="81" t="e">
        <f>VLOOKUP(Table1[[#This Row],[Age]],TBL_RegressionMale,2,TRUE)</f>
        <v>#N/A</v>
      </c>
      <c r="R41" s="81" t="e">
        <f>VLOOKUP(Table1[[#This Row],[Age]],TBL_RegressionMale,3,TRUE)</f>
        <v>#N/A</v>
      </c>
      <c r="S41" s="81" t="e">
        <f>VLOOKUP(Table1[[#This Row],[Age]],TBL_RegressionMale,4,TRUE)</f>
        <v>#N/A</v>
      </c>
      <c r="T41" s="81" t="e">
        <f>VLOOKUP(Table1[[#This Row],[Age]],TBL_RegressionMale,5,TRUE)</f>
        <v>#N/A</v>
      </c>
      <c r="U41" s="78"/>
      <c r="V41" s="78">
        <f>Table1[[#This Row],[Mother Height (cm)]]*0.3937</f>
        <v>0</v>
      </c>
      <c r="W41" s="76">
        <f>((Table1[[#This Row],[Mother Height (in)]]*0.953)+2.803)*2.54</f>
        <v>7.1196200000000003</v>
      </c>
      <c r="X41" s="78"/>
      <c r="Y41" s="27">
        <f>Table1[[#This Row],[Father Height (cm)]]*0.3937</f>
        <v>0</v>
      </c>
      <c r="Z41" s="19">
        <f>((Table1[[#This Row],[Father Heght (in)]]*0.955)+2.316)*2.54</f>
        <v>5.8826399999999994</v>
      </c>
      <c r="AA41" s="18">
        <f>(Table1[[#This Row],[Adjusted Mother Height (cm)]]+Table1[[#This Row],[Adjusted Father Height (cm)]])/2</f>
        <v>6.5011299999999999</v>
      </c>
      <c r="AB41" s="18" t="e">
        <f>Q41+(Table1[[#This Row],[Stature (in)]]*Table1[[#This Row],[Stature (cm)]])+(Table1[[#This Row],[Body Mass regression (lb)]]*Table1[[#This Row],[Body Mass (kg)]])+(Table1[[#This Row],[Midparent stature regression]]*Table1[[#This Row],[Adjusted Midparent Stature (cm)]])</f>
        <v>#N/A</v>
      </c>
      <c r="AC41" s="24" t="e">
        <f t="shared" si="4"/>
        <v>#N/A</v>
      </c>
      <c r="AD41" s="24" t="e">
        <f>-9.376+(0.0001882*Table1[[#This Row],[LL *SH]])+(0.0022*Table1[[#This Row],[Age*LL]])+(0.005841*Table1[[#This Row],[Age*SH]])-(0.002658*Table1[[#This Row],[Age*Mass]])+(0.07693*(Table1[[#This Row],[Mass/Stature]]*100))</f>
        <v>#N/A</v>
      </c>
      <c r="AE41" s="16" t="e">
        <f t="shared" si="5"/>
        <v>#N/A</v>
      </c>
      <c r="AF41" s="25" t="e">
        <f>-7.709133+(0.0042232*(Table1[[#This Row],[Age]]*Table1[[#This Row],[Stature (cm)]]))</f>
        <v>#N/A</v>
      </c>
      <c r="AG41" s="16" t="e">
        <f>Table1[[#This Row],[Age]]-Table1[[#This Row],[Moore Maturity Offset]]</f>
        <v>#N/A</v>
      </c>
    </row>
    <row r="42" spans="1:33" ht="25" customHeight="1" x14ac:dyDescent="0.2">
      <c r="A42" s="23"/>
      <c r="B42" s="14" t="e">
        <f t="shared" si="3"/>
        <v>#N/A</v>
      </c>
      <c r="C42" s="14" t="e">
        <f>VLOOKUP(Table1[[#This Row],[Name]], TBL_Player, 3, FALSE)</f>
        <v>#N/A</v>
      </c>
      <c r="D42" s="73"/>
      <c r="E42" s="15" t="e">
        <f>VLOOKUP(Table1[[#This Row],[Name]],TBL_Player,5,FALSE)</f>
        <v>#N/A</v>
      </c>
      <c r="F42" s="16" t="e">
        <f>(Table1[[#This Row],[Data Collection Date]]-E42)/365.25</f>
        <v>#N/A</v>
      </c>
      <c r="G42" s="79"/>
      <c r="H42" s="79"/>
      <c r="I42" s="75">
        <f>Table1[[#This Row],[Stature (cm)]]-Table1[[#This Row],[Sitting Height (cm)]]</f>
        <v>0</v>
      </c>
      <c r="J42" s="79"/>
      <c r="K42" s="76">
        <f>Table1[[#This Row],[Leg Length (cm)]]*Table1[[#This Row],[Sitting Height (cm)]]</f>
        <v>0</v>
      </c>
      <c r="L42" s="80" t="e">
        <f>Table1[[#This Row],[Age]]*Table1[[#This Row],[Leg Length (cm)]]</f>
        <v>#N/A</v>
      </c>
      <c r="M42" s="80" t="e">
        <f>Table1[[#This Row],[Age]]*Table1[[#This Row],[Sitting Height (cm)]]</f>
        <v>#N/A</v>
      </c>
      <c r="N42" s="80" t="e">
        <f>Table1[[#This Row],[Age]]*Table1[[#This Row],[Body Mass (kg)]]</f>
        <v>#N/A</v>
      </c>
      <c r="O42" s="81" t="e">
        <f>Table1[[#This Row],[Body Mass (kg)]]/Table1[[#This Row],[Stature (cm)]]*100</f>
        <v>#DIV/0!</v>
      </c>
      <c r="P42" s="81" t="e">
        <f>Table1[[#This Row],[Body Mass (kg)]]/Table1[[#This Row],[Stature (cm)]]</f>
        <v>#DIV/0!</v>
      </c>
      <c r="Q42" s="81" t="e">
        <f>VLOOKUP(Table1[[#This Row],[Age]],TBL_RegressionMale,2,TRUE)</f>
        <v>#N/A</v>
      </c>
      <c r="R42" s="81" t="e">
        <f>VLOOKUP(Table1[[#This Row],[Age]],TBL_RegressionMale,3,TRUE)</f>
        <v>#N/A</v>
      </c>
      <c r="S42" s="81" t="e">
        <f>VLOOKUP(Table1[[#This Row],[Age]],TBL_RegressionMale,4,TRUE)</f>
        <v>#N/A</v>
      </c>
      <c r="T42" s="81" t="e">
        <f>VLOOKUP(Table1[[#This Row],[Age]],TBL_RegressionMale,5,TRUE)</f>
        <v>#N/A</v>
      </c>
      <c r="U42" s="78"/>
      <c r="V42" s="78">
        <f>Table1[[#This Row],[Mother Height (cm)]]*0.3937</f>
        <v>0</v>
      </c>
      <c r="W42" s="76">
        <f>((Table1[[#This Row],[Mother Height (in)]]*0.953)+2.803)*2.54</f>
        <v>7.1196200000000003</v>
      </c>
      <c r="X42" s="78"/>
      <c r="Y42" s="27">
        <f>Table1[[#This Row],[Father Height (cm)]]*0.3937</f>
        <v>0</v>
      </c>
      <c r="Z42" s="19">
        <f>((Table1[[#This Row],[Father Heght (in)]]*0.955)+2.316)*2.54</f>
        <v>5.8826399999999994</v>
      </c>
      <c r="AA42" s="18">
        <f>(Table1[[#This Row],[Adjusted Mother Height (cm)]]+Table1[[#This Row],[Adjusted Father Height (cm)]])/2</f>
        <v>6.5011299999999999</v>
      </c>
      <c r="AB42" s="18" t="e">
        <f>Q42+(Table1[[#This Row],[Stature (in)]]*Table1[[#This Row],[Stature (cm)]])+(Table1[[#This Row],[Body Mass regression (lb)]]*Table1[[#This Row],[Body Mass (kg)]])+(Table1[[#This Row],[Midparent stature regression]]*Table1[[#This Row],[Adjusted Midparent Stature (cm)]])</f>
        <v>#N/A</v>
      </c>
      <c r="AC42" s="24" t="e">
        <f t="shared" si="4"/>
        <v>#N/A</v>
      </c>
      <c r="AD42" s="24" t="e">
        <f>-9.376+(0.0001882*Table1[[#This Row],[LL *SH]])+(0.0022*Table1[[#This Row],[Age*LL]])+(0.005841*Table1[[#This Row],[Age*SH]])-(0.002658*Table1[[#This Row],[Age*Mass]])+(0.07693*(Table1[[#This Row],[Mass/Stature]]*100))</f>
        <v>#N/A</v>
      </c>
      <c r="AE42" s="16" t="e">
        <f t="shared" si="5"/>
        <v>#N/A</v>
      </c>
      <c r="AF42" s="25" t="e">
        <f>-7.709133+(0.0042232*(Table1[[#This Row],[Age]]*Table1[[#This Row],[Stature (cm)]]))</f>
        <v>#N/A</v>
      </c>
      <c r="AG42" s="16" t="e">
        <f>Table1[[#This Row],[Age]]-Table1[[#This Row],[Moore Maturity Offset]]</f>
        <v>#N/A</v>
      </c>
    </row>
    <row r="43" spans="1:33" ht="25" customHeight="1" x14ac:dyDescent="0.2">
      <c r="A43" s="23"/>
      <c r="B43" s="14" t="e">
        <f t="shared" si="3"/>
        <v>#N/A</v>
      </c>
      <c r="C43" s="14" t="e">
        <f>VLOOKUP(Table1[[#This Row],[Name]], TBL_Player, 3, FALSE)</f>
        <v>#N/A</v>
      </c>
      <c r="D43" s="73"/>
      <c r="E43" s="15" t="e">
        <f>VLOOKUP(Table1[[#This Row],[Name]],TBL_Player,5,FALSE)</f>
        <v>#N/A</v>
      </c>
      <c r="F43" s="16" t="e">
        <f>(Table1[[#This Row],[Data Collection Date]]-E43)/365.25</f>
        <v>#N/A</v>
      </c>
      <c r="G43" s="79"/>
      <c r="H43" s="79"/>
      <c r="I43" s="75">
        <f>Table1[[#This Row],[Stature (cm)]]-Table1[[#This Row],[Sitting Height (cm)]]</f>
        <v>0</v>
      </c>
      <c r="J43" s="79"/>
      <c r="K43" s="76">
        <f>Table1[[#This Row],[Leg Length (cm)]]*Table1[[#This Row],[Sitting Height (cm)]]</f>
        <v>0</v>
      </c>
      <c r="L43" s="80" t="e">
        <f>Table1[[#This Row],[Age]]*Table1[[#This Row],[Leg Length (cm)]]</f>
        <v>#N/A</v>
      </c>
      <c r="M43" s="80" t="e">
        <f>Table1[[#This Row],[Age]]*Table1[[#This Row],[Sitting Height (cm)]]</f>
        <v>#N/A</v>
      </c>
      <c r="N43" s="80" t="e">
        <f>Table1[[#This Row],[Age]]*Table1[[#This Row],[Body Mass (kg)]]</f>
        <v>#N/A</v>
      </c>
      <c r="O43" s="81" t="e">
        <f>Table1[[#This Row],[Body Mass (kg)]]/Table1[[#This Row],[Stature (cm)]]*100</f>
        <v>#DIV/0!</v>
      </c>
      <c r="P43" s="81" t="e">
        <f>Table1[[#This Row],[Body Mass (kg)]]/Table1[[#This Row],[Stature (cm)]]</f>
        <v>#DIV/0!</v>
      </c>
      <c r="Q43" s="81" t="e">
        <f>VLOOKUP(Table1[[#This Row],[Age]],TBL_RegressionMale,2,TRUE)</f>
        <v>#N/A</v>
      </c>
      <c r="R43" s="81" t="e">
        <f>VLOOKUP(Table1[[#This Row],[Age]],TBL_RegressionMale,3,TRUE)</f>
        <v>#N/A</v>
      </c>
      <c r="S43" s="81" t="e">
        <f>VLOOKUP(Table1[[#This Row],[Age]],TBL_RegressionMale,4,TRUE)</f>
        <v>#N/A</v>
      </c>
      <c r="T43" s="81" t="e">
        <f>VLOOKUP(Table1[[#This Row],[Age]],TBL_RegressionMale,5,TRUE)</f>
        <v>#N/A</v>
      </c>
      <c r="U43" s="78"/>
      <c r="V43" s="78">
        <f>Table1[[#This Row],[Mother Height (cm)]]*0.3937</f>
        <v>0</v>
      </c>
      <c r="W43" s="76">
        <f>((Table1[[#This Row],[Mother Height (in)]]*0.953)+2.803)*2.54</f>
        <v>7.1196200000000003</v>
      </c>
      <c r="X43" s="78"/>
      <c r="Y43" s="27">
        <f>Table1[[#This Row],[Father Height (cm)]]*0.3937</f>
        <v>0</v>
      </c>
      <c r="Z43" s="19">
        <f>((Table1[[#This Row],[Father Heght (in)]]*0.955)+2.316)*2.54</f>
        <v>5.8826399999999994</v>
      </c>
      <c r="AA43" s="18">
        <f>(Table1[[#This Row],[Adjusted Mother Height (cm)]]+Table1[[#This Row],[Adjusted Father Height (cm)]])/2</f>
        <v>6.5011299999999999</v>
      </c>
      <c r="AB43" s="18" t="e">
        <f>Q43+(Table1[[#This Row],[Stature (in)]]*Table1[[#This Row],[Stature (cm)]])+(Table1[[#This Row],[Body Mass regression (lb)]]*Table1[[#This Row],[Body Mass (kg)]])+(Table1[[#This Row],[Midparent stature regression]]*Table1[[#This Row],[Adjusted Midparent Stature (cm)]])</f>
        <v>#N/A</v>
      </c>
      <c r="AC43" s="24" t="e">
        <f t="shared" si="4"/>
        <v>#N/A</v>
      </c>
      <c r="AD43" s="24" t="e">
        <f>-9.376+(0.0001882*Table1[[#This Row],[LL *SH]])+(0.0022*Table1[[#This Row],[Age*LL]])+(0.005841*Table1[[#This Row],[Age*SH]])-(0.002658*Table1[[#This Row],[Age*Mass]])+(0.07693*(Table1[[#This Row],[Mass/Stature]]*100))</f>
        <v>#N/A</v>
      </c>
      <c r="AE43" s="16" t="e">
        <f t="shared" si="5"/>
        <v>#N/A</v>
      </c>
      <c r="AF43" s="25" t="e">
        <f>-7.709133+(0.0042232*(Table1[[#This Row],[Age]]*Table1[[#This Row],[Stature (cm)]]))</f>
        <v>#N/A</v>
      </c>
      <c r="AG43" s="16" t="e">
        <f>Table1[[#This Row],[Age]]-Table1[[#This Row],[Moore Maturity Offset]]</f>
        <v>#N/A</v>
      </c>
    </row>
    <row r="44" spans="1:33" ht="25" customHeight="1" x14ac:dyDescent="0.2">
      <c r="A44" s="23"/>
      <c r="B44" s="14" t="e">
        <f t="shared" si="3"/>
        <v>#N/A</v>
      </c>
      <c r="C44" s="14" t="e">
        <f>VLOOKUP(Table1[[#This Row],[Name]], TBL_Player, 3, FALSE)</f>
        <v>#N/A</v>
      </c>
      <c r="D44" s="73"/>
      <c r="E44" s="15" t="e">
        <f>VLOOKUP(Table1[[#This Row],[Name]],TBL_Player,5,FALSE)</f>
        <v>#N/A</v>
      </c>
      <c r="F44" s="16" t="e">
        <f>(Table1[[#This Row],[Data Collection Date]]-E44)/365.25</f>
        <v>#N/A</v>
      </c>
      <c r="G44" s="79"/>
      <c r="H44" s="79"/>
      <c r="I44" s="75">
        <f>Table1[[#This Row],[Stature (cm)]]-Table1[[#This Row],[Sitting Height (cm)]]</f>
        <v>0</v>
      </c>
      <c r="J44" s="79"/>
      <c r="K44" s="76">
        <f>Table1[[#This Row],[Leg Length (cm)]]*Table1[[#This Row],[Sitting Height (cm)]]</f>
        <v>0</v>
      </c>
      <c r="L44" s="80" t="e">
        <f>Table1[[#This Row],[Age]]*Table1[[#This Row],[Leg Length (cm)]]</f>
        <v>#N/A</v>
      </c>
      <c r="M44" s="80" t="e">
        <f>Table1[[#This Row],[Age]]*Table1[[#This Row],[Sitting Height (cm)]]</f>
        <v>#N/A</v>
      </c>
      <c r="N44" s="80" t="e">
        <f>Table1[[#This Row],[Age]]*Table1[[#This Row],[Body Mass (kg)]]</f>
        <v>#N/A</v>
      </c>
      <c r="O44" s="81" t="e">
        <f>Table1[[#This Row],[Body Mass (kg)]]/Table1[[#This Row],[Stature (cm)]]*100</f>
        <v>#DIV/0!</v>
      </c>
      <c r="P44" s="81" t="e">
        <f>Table1[[#This Row],[Body Mass (kg)]]/Table1[[#This Row],[Stature (cm)]]</f>
        <v>#DIV/0!</v>
      </c>
      <c r="Q44" s="81" t="e">
        <f>VLOOKUP(Table1[[#This Row],[Age]],TBL_RegressionMale,2,TRUE)</f>
        <v>#N/A</v>
      </c>
      <c r="R44" s="81" t="e">
        <f>VLOOKUP(Table1[[#This Row],[Age]],TBL_RegressionMale,3,TRUE)</f>
        <v>#N/A</v>
      </c>
      <c r="S44" s="81" t="e">
        <f>VLOOKUP(Table1[[#This Row],[Age]],TBL_RegressionMale,4,TRUE)</f>
        <v>#N/A</v>
      </c>
      <c r="T44" s="81" t="e">
        <f>VLOOKUP(Table1[[#This Row],[Age]],TBL_RegressionMale,5,TRUE)</f>
        <v>#N/A</v>
      </c>
      <c r="U44" s="78"/>
      <c r="V44" s="78">
        <f>Table1[[#This Row],[Mother Height (cm)]]*0.3937</f>
        <v>0</v>
      </c>
      <c r="W44" s="76">
        <f>((Table1[[#This Row],[Mother Height (in)]]*0.953)+2.803)*2.54</f>
        <v>7.1196200000000003</v>
      </c>
      <c r="X44" s="78"/>
      <c r="Y44" s="27">
        <f>Table1[[#This Row],[Father Height (cm)]]*0.3937</f>
        <v>0</v>
      </c>
      <c r="Z44" s="19">
        <f>((Table1[[#This Row],[Father Heght (in)]]*0.955)+2.316)*2.54</f>
        <v>5.8826399999999994</v>
      </c>
      <c r="AA44" s="18">
        <f>(Table1[[#This Row],[Adjusted Mother Height (cm)]]+Table1[[#This Row],[Adjusted Father Height (cm)]])/2</f>
        <v>6.5011299999999999</v>
      </c>
      <c r="AB44" s="18" t="e">
        <f>Q44+(Table1[[#This Row],[Stature (in)]]*Table1[[#This Row],[Stature (cm)]])+(Table1[[#This Row],[Body Mass regression (lb)]]*Table1[[#This Row],[Body Mass (kg)]])+(Table1[[#This Row],[Midparent stature regression]]*Table1[[#This Row],[Adjusted Midparent Stature (cm)]])</f>
        <v>#N/A</v>
      </c>
      <c r="AC44" s="24" t="e">
        <f t="shared" si="4"/>
        <v>#N/A</v>
      </c>
      <c r="AD44" s="24" t="e">
        <f>-9.376+(0.0001882*Table1[[#This Row],[LL *SH]])+(0.0022*Table1[[#This Row],[Age*LL]])+(0.005841*Table1[[#This Row],[Age*SH]])-(0.002658*Table1[[#This Row],[Age*Mass]])+(0.07693*(Table1[[#This Row],[Mass/Stature]]*100))</f>
        <v>#N/A</v>
      </c>
      <c r="AE44" s="16" t="e">
        <f t="shared" si="5"/>
        <v>#N/A</v>
      </c>
      <c r="AF44" s="25" t="e">
        <f>-7.709133+(0.0042232*(Table1[[#This Row],[Age]]*Table1[[#This Row],[Stature (cm)]]))</f>
        <v>#N/A</v>
      </c>
      <c r="AG44" s="16" t="e">
        <f>Table1[[#This Row],[Age]]-Table1[[#This Row],[Moore Maturity Offset]]</f>
        <v>#N/A</v>
      </c>
    </row>
    <row r="45" spans="1:33" ht="25" customHeight="1" x14ac:dyDescent="0.2">
      <c r="A45" s="23"/>
      <c r="B45" s="14" t="e">
        <f t="shared" si="3"/>
        <v>#N/A</v>
      </c>
      <c r="C45" s="14" t="e">
        <f>VLOOKUP(Table1[[#This Row],[Name]], TBL_Player, 3, FALSE)</f>
        <v>#N/A</v>
      </c>
      <c r="D45" s="73"/>
      <c r="E45" s="15" t="e">
        <f>VLOOKUP(Table1[[#This Row],[Name]],TBL_Player,5,FALSE)</f>
        <v>#N/A</v>
      </c>
      <c r="F45" s="16" t="e">
        <f>(Table1[[#This Row],[Data Collection Date]]-E45)/365.25</f>
        <v>#N/A</v>
      </c>
      <c r="G45" s="79"/>
      <c r="H45" s="79"/>
      <c r="I45" s="75">
        <f>Table1[[#This Row],[Stature (cm)]]-Table1[[#This Row],[Sitting Height (cm)]]</f>
        <v>0</v>
      </c>
      <c r="J45" s="79"/>
      <c r="K45" s="76">
        <f>Table1[[#This Row],[Leg Length (cm)]]*Table1[[#This Row],[Sitting Height (cm)]]</f>
        <v>0</v>
      </c>
      <c r="L45" s="80" t="e">
        <f>Table1[[#This Row],[Age]]*Table1[[#This Row],[Leg Length (cm)]]</f>
        <v>#N/A</v>
      </c>
      <c r="M45" s="80" t="e">
        <f>Table1[[#This Row],[Age]]*Table1[[#This Row],[Sitting Height (cm)]]</f>
        <v>#N/A</v>
      </c>
      <c r="N45" s="80" t="e">
        <f>Table1[[#This Row],[Age]]*Table1[[#This Row],[Body Mass (kg)]]</f>
        <v>#N/A</v>
      </c>
      <c r="O45" s="81" t="e">
        <f>Table1[[#This Row],[Body Mass (kg)]]/Table1[[#This Row],[Stature (cm)]]*100</f>
        <v>#DIV/0!</v>
      </c>
      <c r="P45" s="81" t="e">
        <f>Table1[[#This Row],[Body Mass (kg)]]/Table1[[#This Row],[Stature (cm)]]</f>
        <v>#DIV/0!</v>
      </c>
      <c r="Q45" s="81" t="e">
        <f>VLOOKUP(Table1[[#This Row],[Age]],TBL_RegressionMale,2,TRUE)</f>
        <v>#N/A</v>
      </c>
      <c r="R45" s="81" t="e">
        <f>VLOOKUP(Table1[[#This Row],[Age]],TBL_RegressionMale,3,TRUE)</f>
        <v>#N/A</v>
      </c>
      <c r="S45" s="81" t="e">
        <f>VLOOKUP(Table1[[#This Row],[Age]],TBL_RegressionMale,4,TRUE)</f>
        <v>#N/A</v>
      </c>
      <c r="T45" s="81" t="e">
        <f>VLOOKUP(Table1[[#This Row],[Age]],TBL_RegressionMale,5,TRUE)</f>
        <v>#N/A</v>
      </c>
      <c r="U45" s="78"/>
      <c r="V45" s="78">
        <f>Table1[[#This Row],[Mother Height (cm)]]*0.3937</f>
        <v>0</v>
      </c>
      <c r="W45" s="76">
        <f>((Table1[[#This Row],[Mother Height (in)]]*0.953)+2.803)*2.54</f>
        <v>7.1196200000000003</v>
      </c>
      <c r="X45" s="78"/>
      <c r="Y45" s="27">
        <f>Table1[[#This Row],[Father Height (cm)]]*0.3937</f>
        <v>0</v>
      </c>
      <c r="Z45" s="19">
        <f>((Table1[[#This Row],[Father Heght (in)]]*0.955)+2.316)*2.54</f>
        <v>5.8826399999999994</v>
      </c>
      <c r="AA45" s="18">
        <f>(Table1[[#This Row],[Adjusted Mother Height (cm)]]+Table1[[#This Row],[Adjusted Father Height (cm)]])/2</f>
        <v>6.5011299999999999</v>
      </c>
      <c r="AB45" s="18" t="e">
        <f>Q45+(Table1[[#This Row],[Stature (in)]]*Table1[[#This Row],[Stature (cm)]])+(Table1[[#This Row],[Body Mass regression (lb)]]*Table1[[#This Row],[Body Mass (kg)]])+(Table1[[#This Row],[Midparent stature regression]]*Table1[[#This Row],[Adjusted Midparent Stature (cm)]])</f>
        <v>#N/A</v>
      </c>
      <c r="AC45" s="24" t="e">
        <f t="shared" si="4"/>
        <v>#N/A</v>
      </c>
      <c r="AD45" s="24" t="e">
        <f>-9.376+(0.0001882*Table1[[#This Row],[LL *SH]])+(0.0022*Table1[[#This Row],[Age*LL]])+(0.005841*Table1[[#This Row],[Age*SH]])-(0.002658*Table1[[#This Row],[Age*Mass]])+(0.07693*(Table1[[#This Row],[Mass/Stature]]*100))</f>
        <v>#N/A</v>
      </c>
      <c r="AE45" s="16" t="e">
        <f t="shared" si="5"/>
        <v>#N/A</v>
      </c>
      <c r="AF45" s="25" t="e">
        <f>-7.709133+(0.0042232*(Table1[[#This Row],[Age]]*Table1[[#This Row],[Stature (cm)]]))</f>
        <v>#N/A</v>
      </c>
      <c r="AG45" s="16" t="e">
        <f>Table1[[#This Row],[Age]]-Table1[[#This Row],[Moore Maturity Offset]]</f>
        <v>#N/A</v>
      </c>
    </row>
    <row r="46" spans="1:33" ht="25" customHeight="1" x14ac:dyDescent="0.2">
      <c r="A46" s="23"/>
      <c r="B46" s="14" t="e">
        <f t="shared" si="3"/>
        <v>#N/A</v>
      </c>
      <c r="C46" s="14" t="e">
        <f>VLOOKUP(Table1[[#This Row],[Name]], TBL_Player, 3, FALSE)</f>
        <v>#N/A</v>
      </c>
      <c r="D46" s="73"/>
      <c r="E46" s="15" t="e">
        <f>VLOOKUP(Table1[[#This Row],[Name]],TBL_Player,5,FALSE)</f>
        <v>#N/A</v>
      </c>
      <c r="F46" s="16" t="e">
        <f>(Table1[[#This Row],[Data Collection Date]]-E46)/365.25</f>
        <v>#N/A</v>
      </c>
      <c r="G46" s="79"/>
      <c r="H46" s="79"/>
      <c r="I46" s="75">
        <f>Table1[[#This Row],[Stature (cm)]]-Table1[[#This Row],[Sitting Height (cm)]]</f>
        <v>0</v>
      </c>
      <c r="J46" s="79"/>
      <c r="K46" s="76">
        <f>Table1[[#This Row],[Leg Length (cm)]]*Table1[[#This Row],[Sitting Height (cm)]]</f>
        <v>0</v>
      </c>
      <c r="L46" s="80" t="e">
        <f>Table1[[#This Row],[Age]]*Table1[[#This Row],[Leg Length (cm)]]</f>
        <v>#N/A</v>
      </c>
      <c r="M46" s="80" t="e">
        <f>Table1[[#This Row],[Age]]*Table1[[#This Row],[Sitting Height (cm)]]</f>
        <v>#N/A</v>
      </c>
      <c r="N46" s="80" t="e">
        <f>Table1[[#This Row],[Age]]*Table1[[#This Row],[Body Mass (kg)]]</f>
        <v>#N/A</v>
      </c>
      <c r="O46" s="81" t="e">
        <f>Table1[[#This Row],[Body Mass (kg)]]/Table1[[#This Row],[Stature (cm)]]*100</f>
        <v>#DIV/0!</v>
      </c>
      <c r="P46" s="81" t="e">
        <f>Table1[[#This Row],[Body Mass (kg)]]/Table1[[#This Row],[Stature (cm)]]</f>
        <v>#DIV/0!</v>
      </c>
      <c r="Q46" s="81" t="e">
        <f>VLOOKUP(Table1[[#This Row],[Age]],TBL_RegressionMale,2,TRUE)</f>
        <v>#N/A</v>
      </c>
      <c r="R46" s="81" t="e">
        <f>VLOOKUP(Table1[[#This Row],[Age]],TBL_RegressionMale,3,TRUE)</f>
        <v>#N/A</v>
      </c>
      <c r="S46" s="81" t="e">
        <f>VLOOKUP(Table1[[#This Row],[Age]],TBL_RegressionMale,4,TRUE)</f>
        <v>#N/A</v>
      </c>
      <c r="T46" s="81" t="e">
        <f>VLOOKUP(Table1[[#This Row],[Age]],TBL_RegressionMale,5,TRUE)</f>
        <v>#N/A</v>
      </c>
      <c r="U46" s="78"/>
      <c r="V46" s="78">
        <f>Table1[[#This Row],[Mother Height (cm)]]*0.3937</f>
        <v>0</v>
      </c>
      <c r="W46" s="76">
        <f>((Table1[[#This Row],[Mother Height (in)]]*0.953)+2.803)*2.54</f>
        <v>7.1196200000000003</v>
      </c>
      <c r="X46" s="78"/>
      <c r="Y46" s="27">
        <f>Table1[[#This Row],[Father Height (cm)]]*0.3937</f>
        <v>0</v>
      </c>
      <c r="Z46" s="19">
        <f>((Table1[[#This Row],[Father Heght (in)]]*0.955)+2.316)*2.54</f>
        <v>5.8826399999999994</v>
      </c>
      <c r="AA46" s="18">
        <f>(Table1[[#This Row],[Adjusted Mother Height (cm)]]+Table1[[#This Row],[Adjusted Father Height (cm)]])/2</f>
        <v>6.5011299999999999</v>
      </c>
      <c r="AB46" s="18" t="e">
        <f>Q46+(Table1[[#This Row],[Stature (in)]]*Table1[[#This Row],[Stature (cm)]])+(Table1[[#This Row],[Body Mass regression (lb)]]*Table1[[#This Row],[Body Mass (kg)]])+(Table1[[#This Row],[Midparent stature regression]]*Table1[[#This Row],[Adjusted Midparent Stature (cm)]])</f>
        <v>#N/A</v>
      </c>
      <c r="AC46" s="24" t="e">
        <f t="shared" si="4"/>
        <v>#N/A</v>
      </c>
      <c r="AD46" s="24" t="e">
        <f>-9.376+(0.0001882*Table1[[#This Row],[LL *SH]])+(0.0022*Table1[[#This Row],[Age*LL]])+(0.005841*Table1[[#This Row],[Age*SH]])-(0.002658*Table1[[#This Row],[Age*Mass]])+(0.07693*(Table1[[#This Row],[Mass/Stature]]*100))</f>
        <v>#N/A</v>
      </c>
      <c r="AE46" s="16" t="e">
        <f t="shared" si="5"/>
        <v>#N/A</v>
      </c>
      <c r="AF46" s="25" t="e">
        <f>-7.709133+(0.0042232*(Table1[[#This Row],[Age]]*Table1[[#This Row],[Stature (cm)]]))</f>
        <v>#N/A</v>
      </c>
      <c r="AG46" s="16" t="e">
        <f>Table1[[#This Row],[Age]]-Table1[[#This Row],[Moore Maturity Offset]]</f>
        <v>#N/A</v>
      </c>
    </row>
    <row r="47" spans="1:33" ht="25" customHeight="1" x14ac:dyDescent="0.2">
      <c r="A47" s="23"/>
      <c r="B47" s="14" t="e">
        <f t="shared" si="3"/>
        <v>#N/A</v>
      </c>
      <c r="C47" s="14" t="e">
        <f>VLOOKUP(Table1[[#This Row],[Name]], TBL_Player, 3, FALSE)</f>
        <v>#N/A</v>
      </c>
      <c r="D47" s="73"/>
      <c r="E47" s="15" t="e">
        <f>VLOOKUP(Table1[[#This Row],[Name]],TBL_Player,5,FALSE)</f>
        <v>#N/A</v>
      </c>
      <c r="F47" s="16" t="e">
        <f>(Table1[[#This Row],[Data Collection Date]]-E47)/365.25</f>
        <v>#N/A</v>
      </c>
      <c r="G47" s="79"/>
      <c r="H47" s="79"/>
      <c r="I47" s="75">
        <f>Table1[[#This Row],[Stature (cm)]]-Table1[[#This Row],[Sitting Height (cm)]]</f>
        <v>0</v>
      </c>
      <c r="J47" s="79"/>
      <c r="K47" s="76">
        <f>Table1[[#This Row],[Leg Length (cm)]]*Table1[[#This Row],[Sitting Height (cm)]]</f>
        <v>0</v>
      </c>
      <c r="L47" s="80" t="e">
        <f>Table1[[#This Row],[Age]]*Table1[[#This Row],[Leg Length (cm)]]</f>
        <v>#N/A</v>
      </c>
      <c r="M47" s="80" t="e">
        <f>Table1[[#This Row],[Age]]*Table1[[#This Row],[Sitting Height (cm)]]</f>
        <v>#N/A</v>
      </c>
      <c r="N47" s="80" t="e">
        <f>Table1[[#This Row],[Age]]*Table1[[#This Row],[Body Mass (kg)]]</f>
        <v>#N/A</v>
      </c>
      <c r="O47" s="81" t="e">
        <f>Table1[[#This Row],[Body Mass (kg)]]/Table1[[#This Row],[Stature (cm)]]*100</f>
        <v>#DIV/0!</v>
      </c>
      <c r="P47" s="81" t="e">
        <f>Table1[[#This Row],[Body Mass (kg)]]/Table1[[#This Row],[Stature (cm)]]</f>
        <v>#DIV/0!</v>
      </c>
      <c r="Q47" s="81" t="e">
        <f>VLOOKUP(Table1[[#This Row],[Age]],TBL_RegressionMale,2,TRUE)</f>
        <v>#N/A</v>
      </c>
      <c r="R47" s="81" t="e">
        <f>VLOOKUP(Table1[[#This Row],[Age]],TBL_RegressionMale,3,TRUE)</f>
        <v>#N/A</v>
      </c>
      <c r="S47" s="81" t="e">
        <f>VLOOKUP(Table1[[#This Row],[Age]],TBL_RegressionMale,4,TRUE)</f>
        <v>#N/A</v>
      </c>
      <c r="T47" s="81" t="e">
        <f>VLOOKUP(Table1[[#This Row],[Age]],TBL_RegressionMale,5,TRUE)</f>
        <v>#N/A</v>
      </c>
      <c r="U47" s="78"/>
      <c r="V47" s="78">
        <f>Table1[[#This Row],[Mother Height (cm)]]*0.3937</f>
        <v>0</v>
      </c>
      <c r="W47" s="76">
        <f>((Table1[[#This Row],[Mother Height (in)]]*0.953)+2.803)*2.54</f>
        <v>7.1196200000000003</v>
      </c>
      <c r="X47" s="78"/>
      <c r="Y47" s="27">
        <f>Table1[[#This Row],[Father Height (cm)]]*0.3937</f>
        <v>0</v>
      </c>
      <c r="Z47" s="19">
        <f>((Table1[[#This Row],[Father Heght (in)]]*0.955)+2.316)*2.54</f>
        <v>5.8826399999999994</v>
      </c>
      <c r="AA47" s="18">
        <f>(Table1[[#This Row],[Adjusted Mother Height (cm)]]+Table1[[#This Row],[Adjusted Father Height (cm)]])/2</f>
        <v>6.5011299999999999</v>
      </c>
      <c r="AB47" s="18" t="e">
        <f>Q47+(Table1[[#This Row],[Stature (in)]]*Table1[[#This Row],[Stature (cm)]])+(Table1[[#This Row],[Body Mass regression (lb)]]*Table1[[#This Row],[Body Mass (kg)]])+(Table1[[#This Row],[Midparent stature regression]]*Table1[[#This Row],[Adjusted Midparent Stature (cm)]])</f>
        <v>#N/A</v>
      </c>
      <c r="AC47" s="24" t="e">
        <f t="shared" si="4"/>
        <v>#N/A</v>
      </c>
      <c r="AD47" s="24" t="e">
        <f>-9.376+(0.0001882*Table1[[#This Row],[LL *SH]])+(0.0022*Table1[[#This Row],[Age*LL]])+(0.005841*Table1[[#This Row],[Age*SH]])-(0.002658*Table1[[#This Row],[Age*Mass]])+(0.07693*(Table1[[#This Row],[Mass/Stature]]*100))</f>
        <v>#N/A</v>
      </c>
      <c r="AE47" s="16" t="e">
        <f t="shared" si="5"/>
        <v>#N/A</v>
      </c>
      <c r="AF47" s="25" t="e">
        <f>-7.709133+(0.0042232*(Table1[[#This Row],[Age]]*Table1[[#This Row],[Stature (cm)]]))</f>
        <v>#N/A</v>
      </c>
      <c r="AG47" s="16" t="e">
        <f>Table1[[#This Row],[Age]]-Table1[[#This Row],[Moore Maturity Offset]]</f>
        <v>#N/A</v>
      </c>
    </row>
    <row r="48" spans="1:33" ht="25" customHeight="1" x14ac:dyDescent="0.2">
      <c r="A48" s="23"/>
      <c r="B48" s="14" t="e">
        <f t="shared" si="3"/>
        <v>#N/A</v>
      </c>
      <c r="C48" s="14" t="e">
        <f>VLOOKUP(Table1[[#This Row],[Name]], TBL_Player, 3, FALSE)</f>
        <v>#N/A</v>
      </c>
      <c r="D48" s="73"/>
      <c r="E48" s="15" t="e">
        <f>VLOOKUP(Table1[[#This Row],[Name]],TBL_Player,5,FALSE)</f>
        <v>#N/A</v>
      </c>
      <c r="F48" s="16" t="e">
        <f>(Table1[[#This Row],[Data Collection Date]]-E48)/365.25</f>
        <v>#N/A</v>
      </c>
      <c r="G48" s="79"/>
      <c r="H48" s="79"/>
      <c r="I48" s="75">
        <f>Table1[[#This Row],[Stature (cm)]]-Table1[[#This Row],[Sitting Height (cm)]]</f>
        <v>0</v>
      </c>
      <c r="J48" s="79"/>
      <c r="K48" s="76">
        <f>Table1[[#This Row],[Leg Length (cm)]]*Table1[[#This Row],[Sitting Height (cm)]]</f>
        <v>0</v>
      </c>
      <c r="L48" s="80" t="e">
        <f>Table1[[#This Row],[Age]]*Table1[[#This Row],[Leg Length (cm)]]</f>
        <v>#N/A</v>
      </c>
      <c r="M48" s="80" t="e">
        <f>Table1[[#This Row],[Age]]*Table1[[#This Row],[Sitting Height (cm)]]</f>
        <v>#N/A</v>
      </c>
      <c r="N48" s="80" t="e">
        <f>Table1[[#This Row],[Age]]*Table1[[#This Row],[Body Mass (kg)]]</f>
        <v>#N/A</v>
      </c>
      <c r="O48" s="81" t="e">
        <f>Table1[[#This Row],[Body Mass (kg)]]/Table1[[#This Row],[Stature (cm)]]*100</f>
        <v>#DIV/0!</v>
      </c>
      <c r="P48" s="81" t="e">
        <f>Table1[[#This Row],[Body Mass (kg)]]/Table1[[#This Row],[Stature (cm)]]</f>
        <v>#DIV/0!</v>
      </c>
      <c r="Q48" s="81" t="e">
        <f>VLOOKUP(Table1[[#This Row],[Age]],TBL_RegressionMale,2,TRUE)</f>
        <v>#N/A</v>
      </c>
      <c r="R48" s="81" t="e">
        <f>VLOOKUP(Table1[[#This Row],[Age]],TBL_RegressionMale,3,TRUE)</f>
        <v>#N/A</v>
      </c>
      <c r="S48" s="81" t="e">
        <f>VLOOKUP(Table1[[#This Row],[Age]],TBL_RegressionMale,4,TRUE)</f>
        <v>#N/A</v>
      </c>
      <c r="T48" s="81" t="e">
        <f>VLOOKUP(Table1[[#This Row],[Age]],TBL_RegressionMale,5,TRUE)</f>
        <v>#N/A</v>
      </c>
      <c r="U48" s="78"/>
      <c r="V48" s="78">
        <f>Table1[[#This Row],[Mother Height (cm)]]*0.3937</f>
        <v>0</v>
      </c>
      <c r="W48" s="76">
        <f>((Table1[[#This Row],[Mother Height (in)]]*0.953)+2.803)*2.54</f>
        <v>7.1196200000000003</v>
      </c>
      <c r="X48" s="78"/>
      <c r="Y48" s="27">
        <f>Table1[[#This Row],[Father Height (cm)]]*0.3937</f>
        <v>0</v>
      </c>
      <c r="Z48" s="19">
        <f>((Table1[[#This Row],[Father Heght (in)]]*0.955)+2.316)*2.54</f>
        <v>5.8826399999999994</v>
      </c>
      <c r="AA48" s="18">
        <f>(Table1[[#This Row],[Adjusted Mother Height (cm)]]+Table1[[#This Row],[Adjusted Father Height (cm)]])/2</f>
        <v>6.5011299999999999</v>
      </c>
      <c r="AB48" s="18" t="e">
        <f>Q48+(Table1[[#This Row],[Stature (in)]]*Table1[[#This Row],[Stature (cm)]])+(Table1[[#This Row],[Body Mass regression (lb)]]*Table1[[#This Row],[Body Mass (kg)]])+(Table1[[#This Row],[Midparent stature regression]]*Table1[[#This Row],[Adjusted Midparent Stature (cm)]])</f>
        <v>#N/A</v>
      </c>
      <c r="AC48" s="24" t="e">
        <f t="shared" si="4"/>
        <v>#N/A</v>
      </c>
      <c r="AD48" s="24" t="e">
        <f>-9.376+(0.0001882*Table1[[#This Row],[LL *SH]])+(0.0022*Table1[[#This Row],[Age*LL]])+(0.005841*Table1[[#This Row],[Age*SH]])-(0.002658*Table1[[#This Row],[Age*Mass]])+(0.07693*(Table1[[#This Row],[Mass/Stature]]*100))</f>
        <v>#N/A</v>
      </c>
      <c r="AE48" s="16" t="e">
        <f t="shared" si="5"/>
        <v>#N/A</v>
      </c>
      <c r="AF48" s="25" t="e">
        <f>-7.709133+(0.0042232*(Table1[[#This Row],[Age]]*Table1[[#This Row],[Stature (cm)]]))</f>
        <v>#N/A</v>
      </c>
      <c r="AG48" s="16" t="e">
        <f>Table1[[#This Row],[Age]]-Table1[[#This Row],[Moore Maturity Offset]]</f>
        <v>#N/A</v>
      </c>
    </row>
    <row r="49" spans="1:33" ht="25" customHeight="1" x14ac:dyDescent="0.2">
      <c r="A49" s="23"/>
      <c r="B49" s="14" t="e">
        <f t="shared" si="3"/>
        <v>#N/A</v>
      </c>
      <c r="C49" s="14" t="e">
        <f>VLOOKUP(Table1[[#This Row],[Name]], TBL_Player, 3, FALSE)</f>
        <v>#N/A</v>
      </c>
      <c r="D49" s="73"/>
      <c r="E49" s="15" t="e">
        <f>VLOOKUP(Table1[[#This Row],[Name]],TBL_Player,5,FALSE)</f>
        <v>#N/A</v>
      </c>
      <c r="F49" s="16" t="e">
        <f>(Table1[[#This Row],[Data Collection Date]]-E49)/365.25</f>
        <v>#N/A</v>
      </c>
      <c r="G49" s="79"/>
      <c r="H49" s="79"/>
      <c r="I49" s="75">
        <f>Table1[[#This Row],[Stature (cm)]]-Table1[[#This Row],[Sitting Height (cm)]]</f>
        <v>0</v>
      </c>
      <c r="J49" s="79"/>
      <c r="K49" s="76">
        <f>Table1[[#This Row],[Leg Length (cm)]]*Table1[[#This Row],[Sitting Height (cm)]]</f>
        <v>0</v>
      </c>
      <c r="L49" s="80" t="e">
        <f>Table1[[#This Row],[Age]]*Table1[[#This Row],[Leg Length (cm)]]</f>
        <v>#N/A</v>
      </c>
      <c r="M49" s="80" t="e">
        <f>Table1[[#This Row],[Age]]*Table1[[#This Row],[Sitting Height (cm)]]</f>
        <v>#N/A</v>
      </c>
      <c r="N49" s="80" t="e">
        <f>Table1[[#This Row],[Age]]*Table1[[#This Row],[Body Mass (kg)]]</f>
        <v>#N/A</v>
      </c>
      <c r="O49" s="81" t="e">
        <f>Table1[[#This Row],[Body Mass (kg)]]/Table1[[#This Row],[Stature (cm)]]*100</f>
        <v>#DIV/0!</v>
      </c>
      <c r="P49" s="81" t="e">
        <f>Table1[[#This Row],[Body Mass (kg)]]/Table1[[#This Row],[Stature (cm)]]</f>
        <v>#DIV/0!</v>
      </c>
      <c r="Q49" s="81" t="e">
        <f>VLOOKUP(Table1[[#This Row],[Age]],TBL_RegressionMale,2,TRUE)</f>
        <v>#N/A</v>
      </c>
      <c r="R49" s="81" t="e">
        <f>VLOOKUP(Table1[[#This Row],[Age]],TBL_RegressionMale,3,TRUE)</f>
        <v>#N/A</v>
      </c>
      <c r="S49" s="81" t="e">
        <f>VLOOKUP(Table1[[#This Row],[Age]],TBL_RegressionMale,4,TRUE)</f>
        <v>#N/A</v>
      </c>
      <c r="T49" s="81" t="e">
        <f>VLOOKUP(Table1[[#This Row],[Age]],TBL_RegressionMale,5,TRUE)</f>
        <v>#N/A</v>
      </c>
      <c r="U49" s="78"/>
      <c r="V49" s="78">
        <f>Table1[[#This Row],[Mother Height (cm)]]*0.3937</f>
        <v>0</v>
      </c>
      <c r="W49" s="76">
        <f>((Table1[[#This Row],[Mother Height (in)]]*0.953)+2.803)*2.54</f>
        <v>7.1196200000000003</v>
      </c>
      <c r="X49" s="78"/>
      <c r="Y49" s="27">
        <f>Table1[[#This Row],[Father Height (cm)]]*0.3937</f>
        <v>0</v>
      </c>
      <c r="Z49" s="19">
        <f>((Table1[[#This Row],[Father Heght (in)]]*0.955)+2.316)*2.54</f>
        <v>5.8826399999999994</v>
      </c>
      <c r="AA49" s="18">
        <f>(Table1[[#This Row],[Adjusted Mother Height (cm)]]+Table1[[#This Row],[Adjusted Father Height (cm)]])/2</f>
        <v>6.5011299999999999</v>
      </c>
      <c r="AB49" s="18" t="e">
        <f>Q49+(Table1[[#This Row],[Stature (in)]]*Table1[[#This Row],[Stature (cm)]])+(Table1[[#This Row],[Body Mass regression (lb)]]*Table1[[#This Row],[Body Mass (kg)]])+(Table1[[#This Row],[Midparent stature regression]]*Table1[[#This Row],[Adjusted Midparent Stature (cm)]])</f>
        <v>#N/A</v>
      </c>
      <c r="AC49" s="24" t="e">
        <f t="shared" si="4"/>
        <v>#N/A</v>
      </c>
      <c r="AD49" s="24" t="e">
        <f>-9.376+(0.0001882*Table1[[#This Row],[LL *SH]])+(0.0022*Table1[[#This Row],[Age*LL]])+(0.005841*Table1[[#This Row],[Age*SH]])-(0.002658*Table1[[#This Row],[Age*Mass]])+(0.07693*(Table1[[#This Row],[Mass/Stature]]*100))</f>
        <v>#N/A</v>
      </c>
      <c r="AE49" s="16" t="e">
        <f t="shared" si="5"/>
        <v>#N/A</v>
      </c>
      <c r="AF49" s="25" t="e">
        <f>-7.709133+(0.0042232*(Table1[[#This Row],[Age]]*Table1[[#This Row],[Stature (cm)]]))</f>
        <v>#N/A</v>
      </c>
      <c r="AG49" s="16" t="e">
        <f>Table1[[#This Row],[Age]]-Table1[[#This Row],[Moore Maturity Offset]]</f>
        <v>#N/A</v>
      </c>
    </row>
    <row r="50" spans="1:33" ht="25" customHeight="1" x14ac:dyDescent="0.2">
      <c r="A50" s="23"/>
      <c r="B50" s="14" t="e">
        <f t="shared" si="3"/>
        <v>#N/A</v>
      </c>
      <c r="C50" s="14" t="e">
        <f>VLOOKUP(Table1[[#This Row],[Name]], TBL_Player, 3, FALSE)</f>
        <v>#N/A</v>
      </c>
      <c r="D50" s="73"/>
      <c r="E50" s="15" t="e">
        <f>VLOOKUP(Table1[[#This Row],[Name]],TBL_Player,5,FALSE)</f>
        <v>#N/A</v>
      </c>
      <c r="F50" s="16" t="e">
        <f>(Table1[[#This Row],[Data Collection Date]]-E50)/365.25</f>
        <v>#N/A</v>
      </c>
      <c r="G50" s="79"/>
      <c r="H50" s="79"/>
      <c r="I50" s="75">
        <f>Table1[[#This Row],[Stature (cm)]]-Table1[[#This Row],[Sitting Height (cm)]]</f>
        <v>0</v>
      </c>
      <c r="J50" s="79"/>
      <c r="K50" s="76">
        <f>Table1[[#This Row],[Leg Length (cm)]]*Table1[[#This Row],[Sitting Height (cm)]]</f>
        <v>0</v>
      </c>
      <c r="L50" s="80" t="e">
        <f>Table1[[#This Row],[Age]]*Table1[[#This Row],[Leg Length (cm)]]</f>
        <v>#N/A</v>
      </c>
      <c r="M50" s="80" t="e">
        <f>Table1[[#This Row],[Age]]*Table1[[#This Row],[Sitting Height (cm)]]</f>
        <v>#N/A</v>
      </c>
      <c r="N50" s="80" t="e">
        <f>Table1[[#This Row],[Age]]*Table1[[#This Row],[Body Mass (kg)]]</f>
        <v>#N/A</v>
      </c>
      <c r="O50" s="81" t="e">
        <f>Table1[[#This Row],[Body Mass (kg)]]/Table1[[#This Row],[Stature (cm)]]*100</f>
        <v>#DIV/0!</v>
      </c>
      <c r="P50" s="81" t="e">
        <f>Table1[[#This Row],[Body Mass (kg)]]/Table1[[#This Row],[Stature (cm)]]</f>
        <v>#DIV/0!</v>
      </c>
      <c r="Q50" s="81" t="e">
        <f>VLOOKUP(Table1[[#This Row],[Age]],TBL_RegressionMale,2,TRUE)</f>
        <v>#N/A</v>
      </c>
      <c r="R50" s="81" t="e">
        <f>VLOOKUP(Table1[[#This Row],[Age]],TBL_RegressionMale,3,TRUE)</f>
        <v>#N/A</v>
      </c>
      <c r="S50" s="81" t="e">
        <f>VLOOKUP(Table1[[#This Row],[Age]],TBL_RegressionMale,4,TRUE)</f>
        <v>#N/A</v>
      </c>
      <c r="T50" s="81" t="e">
        <f>VLOOKUP(Table1[[#This Row],[Age]],TBL_RegressionMale,5,TRUE)</f>
        <v>#N/A</v>
      </c>
      <c r="U50" s="78"/>
      <c r="V50" s="78">
        <f>Table1[[#This Row],[Mother Height (cm)]]*0.3937</f>
        <v>0</v>
      </c>
      <c r="W50" s="76">
        <f>((Table1[[#This Row],[Mother Height (in)]]*0.953)+2.803)*2.54</f>
        <v>7.1196200000000003</v>
      </c>
      <c r="X50" s="78"/>
      <c r="Y50" s="27">
        <f>Table1[[#This Row],[Father Height (cm)]]*0.3937</f>
        <v>0</v>
      </c>
      <c r="Z50" s="19">
        <f>((Table1[[#This Row],[Father Heght (in)]]*0.955)+2.316)*2.54</f>
        <v>5.8826399999999994</v>
      </c>
      <c r="AA50" s="18">
        <f>(Table1[[#This Row],[Adjusted Mother Height (cm)]]+Table1[[#This Row],[Adjusted Father Height (cm)]])/2</f>
        <v>6.5011299999999999</v>
      </c>
      <c r="AB50" s="18" t="e">
        <f>Q50+(Table1[[#This Row],[Stature (in)]]*Table1[[#This Row],[Stature (cm)]])+(Table1[[#This Row],[Body Mass regression (lb)]]*Table1[[#This Row],[Body Mass (kg)]])+(Table1[[#This Row],[Midparent stature regression]]*Table1[[#This Row],[Adjusted Midparent Stature (cm)]])</f>
        <v>#N/A</v>
      </c>
      <c r="AC50" s="24" t="e">
        <f t="shared" si="4"/>
        <v>#N/A</v>
      </c>
      <c r="AD50" s="24" t="e">
        <f>-9.376+(0.0001882*Table1[[#This Row],[LL *SH]])+(0.0022*Table1[[#This Row],[Age*LL]])+(0.005841*Table1[[#This Row],[Age*SH]])-(0.002658*Table1[[#This Row],[Age*Mass]])+(0.07693*(Table1[[#This Row],[Mass/Stature]]*100))</f>
        <v>#N/A</v>
      </c>
      <c r="AE50" s="16" t="e">
        <f t="shared" si="5"/>
        <v>#N/A</v>
      </c>
      <c r="AF50" s="25" t="e">
        <f>-7.709133+(0.0042232*(Table1[[#This Row],[Age]]*Table1[[#This Row],[Stature (cm)]]))</f>
        <v>#N/A</v>
      </c>
      <c r="AG50" s="16" t="e">
        <f>Table1[[#This Row],[Age]]-Table1[[#This Row],[Moore Maturity Offset]]</f>
        <v>#N/A</v>
      </c>
    </row>
    <row r="51" spans="1:33" ht="25" customHeight="1" x14ac:dyDescent="0.2">
      <c r="A51" s="23"/>
      <c r="B51" s="14" t="e">
        <f t="shared" si="3"/>
        <v>#N/A</v>
      </c>
      <c r="C51" s="14" t="e">
        <f>VLOOKUP(Table1[[#This Row],[Name]], TBL_Player, 3, FALSE)</f>
        <v>#N/A</v>
      </c>
      <c r="D51" s="73"/>
      <c r="E51" s="15" t="e">
        <f>VLOOKUP(Table1[[#This Row],[Name]],TBL_Player,5,FALSE)</f>
        <v>#N/A</v>
      </c>
      <c r="F51" s="16" t="e">
        <f>(Table1[[#This Row],[Data Collection Date]]-E51)/365.25</f>
        <v>#N/A</v>
      </c>
      <c r="G51" s="79"/>
      <c r="H51" s="79"/>
      <c r="I51" s="75">
        <f>Table1[[#This Row],[Stature (cm)]]-Table1[[#This Row],[Sitting Height (cm)]]</f>
        <v>0</v>
      </c>
      <c r="J51" s="79"/>
      <c r="K51" s="76">
        <f>Table1[[#This Row],[Leg Length (cm)]]*Table1[[#This Row],[Sitting Height (cm)]]</f>
        <v>0</v>
      </c>
      <c r="L51" s="80" t="e">
        <f>Table1[[#This Row],[Age]]*Table1[[#This Row],[Leg Length (cm)]]</f>
        <v>#N/A</v>
      </c>
      <c r="M51" s="80" t="e">
        <f>Table1[[#This Row],[Age]]*Table1[[#This Row],[Sitting Height (cm)]]</f>
        <v>#N/A</v>
      </c>
      <c r="N51" s="80" t="e">
        <f>Table1[[#This Row],[Age]]*Table1[[#This Row],[Body Mass (kg)]]</f>
        <v>#N/A</v>
      </c>
      <c r="O51" s="81" t="e">
        <f>Table1[[#This Row],[Body Mass (kg)]]/Table1[[#This Row],[Stature (cm)]]*100</f>
        <v>#DIV/0!</v>
      </c>
      <c r="P51" s="81" t="e">
        <f>Table1[[#This Row],[Body Mass (kg)]]/Table1[[#This Row],[Stature (cm)]]</f>
        <v>#DIV/0!</v>
      </c>
      <c r="Q51" s="81" t="e">
        <f>VLOOKUP(Table1[[#This Row],[Age]],TBL_RegressionMale,2,TRUE)</f>
        <v>#N/A</v>
      </c>
      <c r="R51" s="81" t="e">
        <f>VLOOKUP(Table1[[#This Row],[Age]],TBL_RegressionMale,3,TRUE)</f>
        <v>#N/A</v>
      </c>
      <c r="S51" s="81" t="e">
        <f>VLOOKUP(Table1[[#This Row],[Age]],TBL_RegressionMale,4,TRUE)</f>
        <v>#N/A</v>
      </c>
      <c r="T51" s="81" t="e">
        <f>VLOOKUP(Table1[[#This Row],[Age]],TBL_RegressionMale,5,TRUE)</f>
        <v>#N/A</v>
      </c>
      <c r="U51" s="78"/>
      <c r="V51" s="78">
        <f>Table1[[#This Row],[Mother Height (cm)]]*0.3937</f>
        <v>0</v>
      </c>
      <c r="W51" s="76">
        <f>((Table1[[#This Row],[Mother Height (in)]]*0.953)+2.803)*2.54</f>
        <v>7.1196200000000003</v>
      </c>
      <c r="X51" s="78"/>
      <c r="Y51" s="27">
        <f>Table1[[#This Row],[Father Height (cm)]]*0.3937</f>
        <v>0</v>
      </c>
      <c r="Z51" s="19">
        <f>((Table1[[#This Row],[Father Heght (in)]]*0.955)+2.316)*2.54</f>
        <v>5.8826399999999994</v>
      </c>
      <c r="AA51" s="18">
        <f>(Table1[[#This Row],[Adjusted Mother Height (cm)]]+Table1[[#This Row],[Adjusted Father Height (cm)]])/2</f>
        <v>6.5011299999999999</v>
      </c>
      <c r="AB51" s="18" t="e">
        <f>Q51+(Table1[[#This Row],[Stature (in)]]*Table1[[#This Row],[Stature (cm)]])+(Table1[[#This Row],[Body Mass regression (lb)]]*Table1[[#This Row],[Body Mass (kg)]])+(Table1[[#This Row],[Midparent stature regression]]*Table1[[#This Row],[Adjusted Midparent Stature (cm)]])</f>
        <v>#N/A</v>
      </c>
      <c r="AC51" s="24" t="e">
        <f t="shared" si="4"/>
        <v>#N/A</v>
      </c>
      <c r="AD51" s="24" t="e">
        <f>-9.376+(0.0001882*Table1[[#This Row],[LL *SH]])+(0.0022*Table1[[#This Row],[Age*LL]])+(0.005841*Table1[[#This Row],[Age*SH]])-(0.002658*Table1[[#This Row],[Age*Mass]])+(0.07693*(Table1[[#This Row],[Mass/Stature]]*100))</f>
        <v>#N/A</v>
      </c>
      <c r="AE51" s="16" t="e">
        <f t="shared" si="5"/>
        <v>#N/A</v>
      </c>
      <c r="AF51" s="25" t="e">
        <f>-7.709133+(0.0042232*(Table1[[#This Row],[Age]]*Table1[[#This Row],[Stature (cm)]]))</f>
        <v>#N/A</v>
      </c>
      <c r="AG51" s="16" t="e">
        <f>Table1[[#This Row],[Age]]-Table1[[#This Row],[Moore Maturity Offset]]</f>
        <v>#N/A</v>
      </c>
    </row>
    <row r="52" spans="1:33" ht="25" customHeight="1" x14ac:dyDescent="0.2">
      <c r="A52" s="23"/>
      <c r="B52" s="14" t="e">
        <f t="shared" si="3"/>
        <v>#N/A</v>
      </c>
      <c r="C52" s="14" t="e">
        <f>VLOOKUP(Table1[[#This Row],[Name]], TBL_Player, 3, FALSE)</f>
        <v>#N/A</v>
      </c>
      <c r="D52" s="73"/>
      <c r="E52" s="15" t="e">
        <f>VLOOKUP(Table1[[#This Row],[Name]],TBL_Player,5,FALSE)</f>
        <v>#N/A</v>
      </c>
      <c r="F52" s="16" t="e">
        <f>(Table1[[#This Row],[Data Collection Date]]-E52)/365.25</f>
        <v>#N/A</v>
      </c>
      <c r="G52" s="79"/>
      <c r="H52" s="79"/>
      <c r="I52" s="75">
        <f>Table1[[#This Row],[Stature (cm)]]-Table1[[#This Row],[Sitting Height (cm)]]</f>
        <v>0</v>
      </c>
      <c r="J52" s="79"/>
      <c r="K52" s="76">
        <f>Table1[[#This Row],[Leg Length (cm)]]*Table1[[#This Row],[Sitting Height (cm)]]</f>
        <v>0</v>
      </c>
      <c r="L52" s="80" t="e">
        <f>Table1[[#This Row],[Age]]*Table1[[#This Row],[Leg Length (cm)]]</f>
        <v>#N/A</v>
      </c>
      <c r="M52" s="80" t="e">
        <f>Table1[[#This Row],[Age]]*Table1[[#This Row],[Sitting Height (cm)]]</f>
        <v>#N/A</v>
      </c>
      <c r="N52" s="80" t="e">
        <f>Table1[[#This Row],[Age]]*Table1[[#This Row],[Body Mass (kg)]]</f>
        <v>#N/A</v>
      </c>
      <c r="O52" s="81" t="e">
        <f>Table1[[#This Row],[Body Mass (kg)]]/Table1[[#This Row],[Stature (cm)]]*100</f>
        <v>#DIV/0!</v>
      </c>
      <c r="P52" s="81" t="e">
        <f>Table1[[#This Row],[Body Mass (kg)]]/Table1[[#This Row],[Stature (cm)]]</f>
        <v>#DIV/0!</v>
      </c>
      <c r="Q52" s="81" t="e">
        <f>VLOOKUP(Table1[[#This Row],[Age]],TBL_RegressionMale,2,TRUE)</f>
        <v>#N/A</v>
      </c>
      <c r="R52" s="81" t="e">
        <f>VLOOKUP(Table1[[#This Row],[Age]],TBL_RegressionMale,3,TRUE)</f>
        <v>#N/A</v>
      </c>
      <c r="S52" s="81" t="e">
        <f>VLOOKUP(Table1[[#This Row],[Age]],TBL_RegressionMale,4,TRUE)</f>
        <v>#N/A</v>
      </c>
      <c r="T52" s="81" t="e">
        <f>VLOOKUP(Table1[[#This Row],[Age]],TBL_RegressionMale,5,TRUE)</f>
        <v>#N/A</v>
      </c>
      <c r="U52" s="78"/>
      <c r="V52" s="78">
        <f>Table1[[#This Row],[Mother Height (cm)]]*0.3937</f>
        <v>0</v>
      </c>
      <c r="W52" s="76">
        <f>((Table1[[#This Row],[Mother Height (in)]]*0.953)+2.803)*2.54</f>
        <v>7.1196200000000003</v>
      </c>
      <c r="X52" s="78"/>
      <c r="Y52" s="27">
        <f>Table1[[#This Row],[Father Height (cm)]]*0.3937</f>
        <v>0</v>
      </c>
      <c r="Z52" s="19">
        <f>((Table1[[#This Row],[Father Heght (in)]]*0.955)+2.316)*2.54</f>
        <v>5.8826399999999994</v>
      </c>
      <c r="AA52" s="18">
        <f>(Table1[[#This Row],[Adjusted Mother Height (cm)]]+Table1[[#This Row],[Adjusted Father Height (cm)]])/2</f>
        <v>6.5011299999999999</v>
      </c>
      <c r="AB52" s="18" t="e">
        <f>Q52+(Table1[[#This Row],[Stature (in)]]*Table1[[#This Row],[Stature (cm)]])+(Table1[[#This Row],[Body Mass regression (lb)]]*Table1[[#This Row],[Body Mass (kg)]])+(Table1[[#This Row],[Midparent stature regression]]*Table1[[#This Row],[Adjusted Midparent Stature (cm)]])</f>
        <v>#N/A</v>
      </c>
      <c r="AC52" s="24" t="e">
        <f t="shared" si="4"/>
        <v>#N/A</v>
      </c>
      <c r="AD52" s="24" t="e">
        <f>-9.376+(0.0001882*Table1[[#This Row],[LL *SH]])+(0.0022*Table1[[#This Row],[Age*LL]])+(0.005841*Table1[[#This Row],[Age*SH]])-(0.002658*Table1[[#This Row],[Age*Mass]])+(0.07693*(Table1[[#This Row],[Mass/Stature]]*100))</f>
        <v>#N/A</v>
      </c>
      <c r="AE52" s="16" t="e">
        <f t="shared" si="5"/>
        <v>#N/A</v>
      </c>
      <c r="AF52" s="25" t="e">
        <f>-7.709133+(0.0042232*(Table1[[#This Row],[Age]]*Table1[[#This Row],[Stature (cm)]]))</f>
        <v>#N/A</v>
      </c>
      <c r="AG52" s="16" t="e">
        <f>Table1[[#This Row],[Age]]-Table1[[#This Row],[Moore Maturity Offset]]</f>
        <v>#N/A</v>
      </c>
    </row>
    <row r="53" spans="1:33" ht="25" customHeight="1" x14ac:dyDescent="0.2">
      <c r="A53" s="23"/>
      <c r="B53" s="14" t="e">
        <f t="shared" si="3"/>
        <v>#N/A</v>
      </c>
      <c r="C53" s="14" t="e">
        <f>VLOOKUP(Table1[[#This Row],[Name]], TBL_Player, 3, FALSE)</f>
        <v>#N/A</v>
      </c>
      <c r="D53" s="73"/>
      <c r="E53" s="15" t="e">
        <f>VLOOKUP(Table1[[#This Row],[Name]],TBL_Player,5,FALSE)</f>
        <v>#N/A</v>
      </c>
      <c r="F53" s="16" t="e">
        <f>(Table1[[#This Row],[Data Collection Date]]-E53)/365.25</f>
        <v>#N/A</v>
      </c>
      <c r="G53" s="79"/>
      <c r="H53" s="79"/>
      <c r="I53" s="75">
        <f>Table1[[#This Row],[Stature (cm)]]-Table1[[#This Row],[Sitting Height (cm)]]</f>
        <v>0</v>
      </c>
      <c r="J53" s="79"/>
      <c r="K53" s="76">
        <f>Table1[[#This Row],[Leg Length (cm)]]*Table1[[#This Row],[Sitting Height (cm)]]</f>
        <v>0</v>
      </c>
      <c r="L53" s="80" t="e">
        <f>Table1[[#This Row],[Age]]*Table1[[#This Row],[Leg Length (cm)]]</f>
        <v>#N/A</v>
      </c>
      <c r="M53" s="80" t="e">
        <f>Table1[[#This Row],[Age]]*Table1[[#This Row],[Sitting Height (cm)]]</f>
        <v>#N/A</v>
      </c>
      <c r="N53" s="80" t="e">
        <f>Table1[[#This Row],[Age]]*Table1[[#This Row],[Body Mass (kg)]]</f>
        <v>#N/A</v>
      </c>
      <c r="O53" s="81" t="e">
        <f>Table1[[#This Row],[Body Mass (kg)]]/Table1[[#This Row],[Stature (cm)]]*100</f>
        <v>#DIV/0!</v>
      </c>
      <c r="P53" s="81" t="e">
        <f>Table1[[#This Row],[Body Mass (kg)]]/Table1[[#This Row],[Stature (cm)]]</f>
        <v>#DIV/0!</v>
      </c>
      <c r="Q53" s="81" t="e">
        <f>VLOOKUP(Table1[[#This Row],[Age]],TBL_RegressionMale,2,TRUE)</f>
        <v>#N/A</v>
      </c>
      <c r="R53" s="81" t="e">
        <f>VLOOKUP(Table1[[#This Row],[Age]],TBL_RegressionMale,3,TRUE)</f>
        <v>#N/A</v>
      </c>
      <c r="S53" s="81" t="e">
        <f>VLOOKUP(Table1[[#This Row],[Age]],TBL_RegressionMale,4,TRUE)</f>
        <v>#N/A</v>
      </c>
      <c r="T53" s="81" t="e">
        <f>VLOOKUP(Table1[[#This Row],[Age]],TBL_RegressionMale,5,TRUE)</f>
        <v>#N/A</v>
      </c>
      <c r="U53" s="78"/>
      <c r="V53" s="78">
        <f>Table1[[#This Row],[Mother Height (cm)]]*0.3937</f>
        <v>0</v>
      </c>
      <c r="W53" s="76">
        <f>((Table1[[#This Row],[Mother Height (in)]]*0.953)+2.803)*2.54</f>
        <v>7.1196200000000003</v>
      </c>
      <c r="X53" s="78"/>
      <c r="Y53" s="27">
        <f>Table1[[#This Row],[Father Height (cm)]]*0.3937</f>
        <v>0</v>
      </c>
      <c r="Z53" s="19">
        <f>((Table1[[#This Row],[Father Heght (in)]]*0.955)+2.316)*2.54</f>
        <v>5.8826399999999994</v>
      </c>
      <c r="AA53" s="18">
        <f>(Table1[[#This Row],[Adjusted Mother Height (cm)]]+Table1[[#This Row],[Adjusted Father Height (cm)]])/2</f>
        <v>6.5011299999999999</v>
      </c>
      <c r="AB53" s="18" t="e">
        <f>Q53+(Table1[[#This Row],[Stature (in)]]*Table1[[#This Row],[Stature (cm)]])+(Table1[[#This Row],[Body Mass regression (lb)]]*Table1[[#This Row],[Body Mass (kg)]])+(Table1[[#This Row],[Midparent stature regression]]*Table1[[#This Row],[Adjusted Midparent Stature (cm)]])</f>
        <v>#N/A</v>
      </c>
      <c r="AC53" s="24" t="e">
        <f t="shared" si="4"/>
        <v>#N/A</v>
      </c>
      <c r="AD53" s="24" t="e">
        <f>-9.376+(0.0001882*Table1[[#This Row],[LL *SH]])+(0.0022*Table1[[#This Row],[Age*LL]])+(0.005841*Table1[[#This Row],[Age*SH]])-(0.002658*Table1[[#This Row],[Age*Mass]])+(0.07693*(Table1[[#This Row],[Mass/Stature]]*100))</f>
        <v>#N/A</v>
      </c>
      <c r="AE53" s="16" t="e">
        <f t="shared" si="5"/>
        <v>#N/A</v>
      </c>
      <c r="AF53" s="25" t="e">
        <f>-7.709133+(0.0042232*(Table1[[#This Row],[Age]]*Table1[[#This Row],[Stature (cm)]]))</f>
        <v>#N/A</v>
      </c>
      <c r="AG53" s="16" t="e">
        <f>Table1[[#This Row],[Age]]-Table1[[#This Row],[Moore Maturity Offset]]</f>
        <v>#N/A</v>
      </c>
    </row>
    <row r="54" spans="1:33" ht="25" customHeight="1" x14ac:dyDescent="0.2">
      <c r="A54" s="23"/>
      <c r="B54" s="14" t="e">
        <f t="shared" si="3"/>
        <v>#N/A</v>
      </c>
      <c r="C54" s="14" t="e">
        <f>VLOOKUP(Table1[[#This Row],[Name]], TBL_Player, 3, FALSE)</f>
        <v>#N/A</v>
      </c>
      <c r="D54" s="73"/>
      <c r="E54" s="15" t="e">
        <f>VLOOKUP(Table1[[#This Row],[Name]],TBL_Player,5,FALSE)</f>
        <v>#N/A</v>
      </c>
      <c r="F54" s="16" t="e">
        <f>(Table1[[#This Row],[Data Collection Date]]-E54)/365.25</f>
        <v>#N/A</v>
      </c>
      <c r="G54" s="79"/>
      <c r="H54" s="79"/>
      <c r="I54" s="75">
        <f>Table1[[#This Row],[Stature (cm)]]-Table1[[#This Row],[Sitting Height (cm)]]</f>
        <v>0</v>
      </c>
      <c r="J54" s="79"/>
      <c r="K54" s="76">
        <f>Table1[[#This Row],[Leg Length (cm)]]*Table1[[#This Row],[Sitting Height (cm)]]</f>
        <v>0</v>
      </c>
      <c r="L54" s="80" t="e">
        <f>Table1[[#This Row],[Age]]*Table1[[#This Row],[Leg Length (cm)]]</f>
        <v>#N/A</v>
      </c>
      <c r="M54" s="80" t="e">
        <f>Table1[[#This Row],[Age]]*Table1[[#This Row],[Sitting Height (cm)]]</f>
        <v>#N/A</v>
      </c>
      <c r="N54" s="80" t="e">
        <f>Table1[[#This Row],[Age]]*Table1[[#This Row],[Body Mass (kg)]]</f>
        <v>#N/A</v>
      </c>
      <c r="O54" s="81" t="e">
        <f>Table1[[#This Row],[Body Mass (kg)]]/Table1[[#This Row],[Stature (cm)]]*100</f>
        <v>#DIV/0!</v>
      </c>
      <c r="P54" s="81" t="e">
        <f>Table1[[#This Row],[Body Mass (kg)]]/Table1[[#This Row],[Stature (cm)]]</f>
        <v>#DIV/0!</v>
      </c>
      <c r="Q54" s="81" t="e">
        <f>VLOOKUP(Table1[[#This Row],[Age]],TBL_RegressionMale,2,TRUE)</f>
        <v>#N/A</v>
      </c>
      <c r="R54" s="81" t="e">
        <f>VLOOKUP(Table1[[#This Row],[Age]],TBL_RegressionMale,3,TRUE)</f>
        <v>#N/A</v>
      </c>
      <c r="S54" s="81" t="e">
        <f>VLOOKUP(Table1[[#This Row],[Age]],TBL_RegressionMale,4,TRUE)</f>
        <v>#N/A</v>
      </c>
      <c r="T54" s="81" t="e">
        <f>VLOOKUP(Table1[[#This Row],[Age]],TBL_RegressionMale,5,TRUE)</f>
        <v>#N/A</v>
      </c>
      <c r="U54" s="78"/>
      <c r="V54" s="78">
        <f>Table1[[#This Row],[Mother Height (cm)]]*0.3937</f>
        <v>0</v>
      </c>
      <c r="W54" s="76">
        <f>((Table1[[#This Row],[Mother Height (in)]]*0.953)+2.803)*2.54</f>
        <v>7.1196200000000003</v>
      </c>
      <c r="X54" s="78"/>
      <c r="Y54" s="27">
        <f>Table1[[#This Row],[Father Height (cm)]]*0.3937</f>
        <v>0</v>
      </c>
      <c r="Z54" s="19">
        <f>((Table1[[#This Row],[Father Heght (in)]]*0.955)+2.316)*2.54</f>
        <v>5.8826399999999994</v>
      </c>
      <c r="AA54" s="18">
        <f>(Table1[[#This Row],[Adjusted Mother Height (cm)]]+Table1[[#This Row],[Adjusted Father Height (cm)]])/2</f>
        <v>6.5011299999999999</v>
      </c>
      <c r="AB54" s="18" t="e">
        <f>Q54+(Table1[[#This Row],[Stature (in)]]*Table1[[#This Row],[Stature (cm)]])+(Table1[[#This Row],[Body Mass regression (lb)]]*Table1[[#This Row],[Body Mass (kg)]])+(Table1[[#This Row],[Midparent stature regression]]*Table1[[#This Row],[Adjusted Midparent Stature (cm)]])</f>
        <v>#N/A</v>
      </c>
      <c r="AC54" s="24" t="e">
        <f t="shared" si="4"/>
        <v>#N/A</v>
      </c>
      <c r="AD54" s="24" t="e">
        <f>-9.376+(0.0001882*Table1[[#This Row],[LL *SH]])+(0.0022*Table1[[#This Row],[Age*LL]])+(0.005841*Table1[[#This Row],[Age*SH]])-(0.002658*Table1[[#This Row],[Age*Mass]])+(0.07693*(Table1[[#This Row],[Mass/Stature]]*100))</f>
        <v>#N/A</v>
      </c>
      <c r="AE54" s="16" t="e">
        <f t="shared" si="5"/>
        <v>#N/A</v>
      </c>
      <c r="AF54" s="25" t="e">
        <f>-7.709133+(0.0042232*(Table1[[#This Row],[Age]]*Table1[[#This Row],[Stature (cm)]]))</f>
        <v>#N/A</v>
      </c>
      <c r="AG54" s="16" t="e">
        <f>Table1[[#This Row],[Age]]-Table1[[#This Row],[Moore Maturity Offset]]</f>
        <v>#N/A</v>
      </c>
    </row>
    <row r="55" spans="1:33" ht="25" customHeight="1" x14ac:dyDescent="0.2">
      <c r="A55" s="23"/>
      <c r="B55" s="14" t="e">
        <f t="shared" si="3"/>
        <v>#N/A</v>
      </c>
      <c r="C55" s="14" t="e">
        <f>VLOOKUP(Table1[[#This Row],[Name]], TBL_Player, 3, FALSE)</f>
        <v>#N/A</v>
      </c>
      <c r="D55" s="73"/>
      <c r="E55" s="15" t="e">
        <f>VLOOKUP(Table1[[#This Row],[Name]],TBL_Player,5,FALSE)</f>
        <v>#N/A</v>
      </c>
      <c r="F55" s="16" t="e">
        <f>(Table1[[#This Row],[Data Collection Date]]-E55)/365.25</f>
        <v>#N/A</v>
      </c>
      <c r="G55" s="79"/>
      <c r="H55" s="79"/>
      <c r="I55" s="75">
        <f>Table1[[#This Row],[Stature (cm)]]-Table1[[#This Row],[Sitting Height (cm)]]</f>
        <v>0</v>
      </c>
      <c r="J55" s="79"/>
      <c r="K55" s="76">
        <f>Table1[[#This Row],[Leg Length (cm)]]*Table1[[#This Row],[Sitting Height (cm)]]</f>
        <v>0</v>
      </c>
      <c r="L55" s="80" t="e">
        <f>Table1[[#This Row],[Age]]*Table1[[#This Row],[Leg Length (cm)]]</f>
        <v>#N/A</v>
      </c>
      <c r="M55" s="80" t="e">
        <f>Table1[[#This Row],[Age]]*Table1[[#This Row],[Sitting Height (cm)]]</f>
        <v>#N/A</v>
      </c>
      <c r="N55" s="80" t="e">
        <f>Table1[[#This Row],[Age]]*Table1[[#This Row],[Body Mass (kg)]]</f>
        <v>#N/A</v>
      </c>
      <c r="O55" s="81" t="e">
        <f>Table1[[#This Row],[Body Mass (kg)]]/Table1[[#This Row],[Stature (cm)]]*100</f>
        <v>#DIV/0!</v>
      </c>
      <c r="P55" s="81" t="e">
        <f>Table1[[#This Row],[Body Mass (kg)]]/Table1[[#This Row],[Stature (cm)]]</f>
        <v>#DIV/0!</v>
      </c>
      <c r="Q55" s="81" t="e">
        <f>VLOOKUP(Table1[[#This Row],[Age]],TBL_RegressionMale,2,TRUE)</f>
        <v>#N/A</v>
      </c>
      <c r="R55" s="81" t="e">
        <f>VLOOKUP(Table1[[#This Row],[Age]],TBL_RegressionMale,3,TRUE)</f>
        <v>#N/A</v>
      </c>
      <c r="S55" s="81" t="e">
        <f>VLOOKUP(Table1[[#This Row],[Age]],TBL_RegressionMale,4,TRUE)</f>
        <v>#N/A</v>
      </c>
      <c r="T55" s="81" t="e">
        <f>VLOOKUP(Table1[[#This Row],[Age]],TBL_RegressionMale,5,TRUE)</f>
        <v>#N/A</v>
      </c>
      <c r="U55" s="78"/>
      <c r="V55" s="78">
        <f>Table1[[#This Row],[Mother Height (cm)]]*0.3937</f>
        <v>0</v>
      </c>
      <c r="W55" s="76">
        <f>((Table1[[#This Row],[Mother Height (in)]]*0.953)+2.803)*2.54</f>
        <v>7.1196200000000003</v>
      </c>
      <c r="X55" s="78"/>
      <c r="Y55" s="27">
        <f>Table1[[#This Row],[Father Height (cm)]]*0.3937</f>
        <v>0</v>
      </c>
      <c r="Z55" s="19">
        <f>((Table1[[#This Row],[Father Heght (in)]]*0.955)+2.316)*2.54</f>
        <v>5.8826399999999994</v>
      </c>
      <c r="AA55" s="18">
        <f>(Table1[[#This Row],[Adjusted Mother Height (cm)]]+Table1[[#This Row],[Adjusted Father Height (cm)]])/2</f>
        <v>6.5011299999999999</v>
      </c>
      <c r="AB55" s="18" t="e">
        <f>Q55+(Table1[[#This Row],[Stature (in)]]*Table1[[#This Row],[Stature (cm)]])+(Table1[[#This Row],[Body Mass regression (lb)]]*Table1[[#This Row],[Body Mass (kg)]])+(Table1[[#This Row],[Midparent stature regression]]*Table1[[#This Row],[Adjusted Midparent Stature (cm)]])</f>
        <v>#N/A</v>
      </c>
      <c r="AC55" s="24" t="e">
        <f t="shared" si="4"/>
        <v>#N/A</v>
      </c>
      <c r="AD55" s="24" t="e">
        <f>-9.376+(0.0001882*Table1[[#This Row],[LL *SH]])+(0.0022*Table1[[#This Row],[Age*LL]])+(0.005841*Table1[[#This Row],[Age*SH]])-(0.002658*Table1[[#This Row],[Age*Mass]])+(0.07693*(Table1[[#This Row],[Mass/Stature]]*100))</f>
        <v>#N/A</v>
      </c>
      <c r="AE55" s="16" t="e">
        <f t="shared" si="5"/>
        <v>#N/A</v>
      </c>
      <c r="AF55" s="25" t="e">
        <f>-7.709133+(0.0042232*(Table1[[#This Row],[Age]]*Table1[[#This Row],[Stature (cm)]]))</f>
        <v>#N/A</v>
      </c>
      <c r="AG55" s="16" t="e">
        <f>Table1[[#This Row],[Age]]-Table1[[#This Row],[Moore Maturity Offset]]</f>
        <v>#N/A</v>
      </c>
    </row>
    <row r="56" spans="1:33" ht="25" customHeight="1" x14ac:dyDescent="0.2">
      <c r="A56" s="23"/>
      <c r="B56" s="14" t="e">
        <f t="shared" si="3"/>
        <v>#N/A</v>
      </c>
      <c r="C56" s="14" t="e">
        <f>VLOOKUP(Table1[[#This Row],[Name]], TBL_Player, 3, FALSE)</f>
        <v>#N/A</v>
      </c>
      <c r="D56" s="73"/>
      <c r="E56" s="15" t="e">
        <f>VLOOKUP(Table1[[#This Row],[Name]],TBL_Player,5,FALSE)</f>
        <v>#N/A</v>
      </c>
      <c r="F56" s="16" t="e">
        <f>(Table1[[#This Row],[Data Collection Date]]-E56)/365.25</f>
        <v>#N/A</v>
      </c>
      <c r="G56" s="79"/>
      <c r="H56" s="79"/>
      <c r="I56" s="75">
        <f>Table1[[#This Row],[Stature (cm)]]-Table1[[#This Row],[Sitting Height (cm)]]</f>
        <v>0</v>
      </c>
      <c r="J56" s="79"/>
      <c r="K56" s="76">
        <f>Table1[[#This Row],[Leg Length (cm)]]*Table1[[#This Row],[Sitting Height (cm)]]</f>
        <v>0</v>
      </c>
      <c r="L56" s="80" t="e">
        <f>Table1[[#This Row],[Age]]*Table1[[#This Row],[Leg Length (cm)]]</f>
        <v>#N/A</v>
      </c>
      <c r="M56" s="80" t="e">
        <f>Table1[[#This Row],[Age]]*Table1[[#This Row],[Sitting Height (cm)]]</f>
        <v>#N/A</v>
      </c>
      <c r="N56" s="80" t="e">
        <f>Table1[[#This Row],[Age]]*Table1[[#This Row],[Body Mass (kg)]]</f>
        <v>#N/A</v>
      </c>
      <c r="O56" s="81" t="e">
        <f>Table1[[#This Row],[Body Mass (kg)]]/Table1[[#This Row],[Stature (cm)]]*100</f>
        <v>#DIV/0!</v>
      </c>
      <c r="P56" s="81" t="e">
        <f>Table1[[#This Row],[Body Mass (kg)]]/Table1[[#This Row],[Stature (cm)]]</f>
        <v>#DIV/0!</v>
      </c>
      <c r="Q56" s="81" t="e">
        <f>VLOOKUP(Table1[[#This Row],[Age]],TBL_RegressionMale,2,TRUE)</f>
        <v>#N/A</v>
      </c>
      <c r="R56" s="81" t="e">
        <f>VLOOKUP(Table1[[#This Row],[Age]],TBL_RegressionMale,3,TRUE)</f>
        <v>#N/A</v>
      </c>
      <c r="S56" s="81" t="e">
        <f>VLOOKUP(Table1[[#This Row],[Age]],TBL_RegressionMale,4,TRUE)</f>
        <v>#N/A</v>
      </c>
      <c r="T56" s="81" t="e">
        <f>VLOOKUP(Table1[[#This Row],[Age]],TBL_RegressionMale,5,TRUE)</f>
        <v>#N/A</v>
      </c>
      <c r="U56" s="78"/>
      <c r="V56" s="78">
        <f>Table1[[#This Row],[Mother Height (cm)]]*0.3937</f>
        <v>0</v>
      </c>
      <c r="W56" s="76">
        <f>((Table1[[#This Row],[Mother Height (in)]]*0.953)+2.803)*2.54</f>
        <v>7.1196200000000003</v>
      </c>
      <c r="X56" s="78"/>
      <c r="Y56" s="27">
        <f>Table1[[#This Row],[Father Height (cm)]]*0.3937</f>
        <v>0</v>
      </c>
      <c r="Z56" s="19">
        <f>((Table1[[#This Row],[Father Heght (in)]]*0.955)+2.316)*2.54</f>
        <v>5.8826399999999994</v>
      </c>
      <c r="AA56" s="18">
        <f>(Table1[[#This Row],[Adjusted Mother Height (cm)]]+Table1[[#This Row],[Adjusted Father Height (cm)]])/2</f>
        <v>6.5011299999999999</v>
      </c>
      <c r="AB56" s="18" t="e">
        <f>Q56+(Table1[[#This Row],[Stature (in)]]*Table1[[#This Row],[Stature (cm)]])+(Table1[[#This Row],[Body Mass regression (lb)]]*Table1[[#This Row],[Body Mass (kg)]])+(Table1[[#This Row],[Midparent stature regression]]*Table1[[#This Row],[Adjusted Midparent Stature (cm)]])</f>
        <v>#N/A</v>
      </c>
      <c r="AC56" s="24" t="e">
        <f t="shared" si="4"/>
        <v>#N/A</v>
      </c>
      <c r="AD56" s="24" t="e">
        <f>-9.376+(0.0001882*Table1[[#This Row],[LL *SH]])+(0.0022*Table1[[#This Row],[Age*LL]])+(0.005841*Table1[[#This Row],[Age*SH]])-(0.002658*Table1[[#This Row],[Age*Mass]])+(0.07693*(Table1[[#This Row],[Mass/Stature]]*100))</f>
        <v>#N/A</v>
      </c>
      <c r="AE56" s="16" t="e">
        <f t="shared" si="5"/>
        <v>#N/A</v>
      </c>
      <c r="AF56" s="25" t="e">
        <f>-7.709133+(0.0042232*(Table1[[#This Row],[Age]]*Table1[[#This Row],[Stature (cm)]]))</f>
        <v>#N/A</v>
      </c>
      <c r="AG56" s="16" t="e">
        <f>Table1[[#This Row],[Age]]-Table1[[#This Row],[Moore Maturity Offset]]</f>
        <v>#N/A</v>
      </c>
    </row>
    <row r="57" spans="1:33" ht="25" customHeight="1" x14ac:dyDescent="0.2">
      <c r="A57" s="23"/>
      <c r="B57" s="14" t="e">
        <f t="shared" si="3"/>
        <v>#N/A</v>
      </c>
      <c r="C57" s="14" t="e">
        <f>VLOOKUP(Table1[[#This Row],[Name]], TBL_Player, 3, FALSE)</f>
        <v>#N/A</v>
      </c>
      <c r="D57" s="73"/>
      <c r="E57" s="15" t="e">
        <f>VLOOKUP(Table1[[#This Row],[Name]],TBL_Player,5,FALSE)</f>
        <v>#N/A</v>
      </c>
      <c r="F57" s="16" t="e">
        <f>(Table1[[#This Row],[Data Collection Date]]-E57)/365.25</f>
        <v>#N/A</v>
      </c>
      <c r="G57" s="79"/>
      <c r="H57" s="79"/>
      <c r="I57" s="75">
        <f>Table1[[#This Row],[Stature (cm)]]-Table1[[#This Row],[Sitting Height (cm)]]</f>
        <v>0</v>
      </c>
      <c r="J57" s="79"/>
      <c r="K57" s="76">
        <f>Table1[[#This Row],[Leg Length (cm)]]*Table1[[#This Row],[Sitting Height (cm)]]</f>
        <v>0</v>
      </c>
      <c r="L57" s="80" t="e">
        <f>Table1[[#This Row],[Age]]*Table1[[#This Row],[Leg Length (cm)]]</f>
        <v>#N/A</v>
      </c>
      <c r="M57" s="80" t="e">
        <f>Table1[[#This Row],[Age]]*Table1[[#This Row],[Sitting Height (cm)]]</f>
        <v>#N/A</v>
      </c>
      <c r="N57" s="80" t="e">
        <f>Table1[[#This Row],[Age]]*Table1[[#This Row],[Body Mass (kg)]]</f>
        <v>#N/A</v>
      </c>
      <c r="O57" s="81" t="e">
        <f>Table1[[#This Row],[Body Mass (kg)]]/Table1[[#This Row],[Stature (cm)]]*100</f>
        <v>#DIV/0!</v>
      </c>
      <c r="P57" s="81" t="e">
        <f>Table1[[#This Row],[Body Mass (kg)]]/Table1[[#This Row],[Stature (cm)]]</f>
        <v>#DIV/0!</v>
      </c>
      <c r="Q57" s="81" t="e">
        <f>VLOOKUP(Table1[[#This Row],[Age]],TBL_RegressionMale,2,TRUE)</f>
        <v>#N/A</v>
      </c>
      <c r="R57" s="81" t="e">
        <f>VLOOKUP(Table1[[#This Row],[Age]],TBL_RegressionMale,3,TRUE)</f>
        <v>#N/A</v>
      </c>
      <c r="S57" s="81" t="e">
        <f>VLOOKUP(Table1[[#This Row],[Age]],TBL_RegressionMale,4,TRUE)</f>
        <v>#N/A</v>
      </c>
      <c r="T57" s="81" t="e">
        <f>VLOOKUP(Table1[[#This Row],[Age]],TBL_RegressionMale,5,TRUE)</f>
        <v>#N/A</v>
      </c>
      <c r="U57" s="78"/>
      <c r="V57" s="78">
        <f>Table1[[#This Row],[Mother Height (cm)]]*0.3937</f>
        <v>0</v>
      </c>
      <c r="W57" s="76">
        <f>((Table1[[#This Row],[Mother Height (in)]]*0.953)+2.803)*2.54</f>
        <v>7.1196200000000003</v>
      </c>
      <c r="X57" s="78"/>
      <c r="Y57" s="27">
        <f>Table1[[#This Row],[Father Height (cm)]]*0.3937</f>
        <v>0</v>
      </c>
      <c r="Z57" s="19">
        <f>((Table1[[#This Row],[Father Heght (in)]]*0.955)+2.316)*2.54</f>
        <v>5.8826399999999994</v>
      </c>
      <c r="AA57" s="18">
        <f>(Table1[[#This Row],[Adjusted Mother Height (cm)]]+Table1[[#This Row],[Adjusted Father Height (cm)]])/2</f>
        <v>6.5011299999999999</v>
      </c>
      <c r="AB57" s="18" t="e">
        <f>Q57+(Table1[[#This Row],[Stature (in)]]*Table1[[#This Row],[Stature (cm)]])+(Table1[[#This Row],[Body Mass regression (lb)]]*Table1[[#This Row],[Body Mass (kg)]])+(Table1[[#This Row],[Midparent stature regression]]*Table1[[#This Row],[Adjusted Midparent Stature (cm)]])</f>
        <v>#N/A</v>
      </c>
      <c r="AC57" s="24" t="e">
        <f t="shared" si="4"/>
        <v>#N/A</v>
      </c>
      <c r="AD57" s="24" t="e">
        <f>-9.376+(0.0001882*Table1[[#This Row],[LL *SH]])+(0.0022*Table1[[#This Row],[Age*LL]])+(0.005841*Table1[[#This Row],[Age*SH]])-(0.002658*Table1[[#This Row],[Age*Mass]])+(0.07693*(Table1[[#This Row],[Mass/Stature]]*100))</f>
        <v>#N/A</v>
      </c>
      <c r="AE57" s="16" t="e">
        <f t="shared" si="5"/>
        <v>#N/A</v>
      </c>
      <c r="AF57" s="25" t="e">
        <f>-7.709133+(0.0042232*(Table1[[#This Row],[Age]]*Table1[[#This Row],[Stature (cm)]]))</f>
        <v>#N/A</v>
      </c>
      <c r="AG57" s="16" t="e">
        <f>Table1[[#This Row],[Age]]-Table1[[#This Row],[Moore Maturity Offset]]</f>
        <v>#N/A</v>
      </c>
    </row>
    <row r="58" spans="1:33" ht="25" customHeight="1" x14ac:dyDescent="0.2">
      <c r="A58" s="23"/>
      <c r="B58" s="14" t="e">
        <f t="shared" si="3"/>
        <v>#N/A</v>
      </c>
      <c r="C58" s="14" t="e">
        <f>VLOOKUP(Table1[[#This Row],[Name]], TBL_Player, 3, FALSE)</f>
        <v>#N/A</v>
      </c>
      <c r="D58" s="73"/>
      <c r="E58" s="15" t="e">
        <f>VLOOKUP(Table1[[#This Row],[Name]],TBL_Player,5,FALSE)</f>
        <v>#N/A</v>
      </c>
      <c r="F58" s="16" t="e">
        <f>(Table1[[#This Row],[Data Collection Date]]-E58)/365.25</f>
        <v>#N/A</v>
      </c>
      <c r="G58" s="79"/>
      <c r="H58" s="79"/>
      <c r="I58" s="75">
        <f>Table1[[#This Row],[Stature (cm)]]-Table1[[#This Row],[Sitting Height (cm)]]</f>
        <v>0</v>
      </c>
      <c r="J58" s="79"/>
      <c r="K58" s="76">
        <f>Table1[[#This Row],[Leg Length (cm)]]*Table1[[#This Row],[Sitting Height (cm)]]</f>
        <v>0</v>
      </c>
      <c r="L58" s="80" t="e">
        <f>Table1[[#This Row],[Age]]*Table1[[#This Row],[Leg Length (cm)]]</f>
        <v>#N/A</v>
      </c>
      <c r="M58" s="80" t="e">
        <f>Table1[[#This Row],[Age]]*Table1[[#This Row],[Sitting Height (cm)]]</f>
        <v>#N/A</v>
      </c>
      <c r="N58" s="80" t="e">
        <f>Table1[[#This Row],[Age]]*Table1[[#This Row],[Body Mass (kg)]]</f>
        <v>#N/A</v>
      </c>
      <c r="O58" s="81" t="e">
        <f>Table1[[#This Row],[Body Mass (kg)]]/Table1[[#This Row],[Stature (cm)]]*100</f>
        <v>#DIV/0!</v>
      </c>
      <c r="P58" s="81" t="e">
        <f>Table1[[#This Row],[Body Mass (kg)]]/Table1[[#This Row],[Stature (cm)]]</f>
        <v>#DIV/0!</v>
      </c>
      <c r="Q58" s="81" t="e">
        <f>VLOOKUP(Table1[[#This Row],[Age]],TBL_RegressionMale,2,TRUE)</f>
        <v>#N/A</v>
      </c>
      <c r="R58" s="81" t="e">
        <f>VLOOKUP(Table1[[#This Row],[Age]],TBL_RegressionMale,3,TRUE)</f>
        <v>#N/A</v>
      </c>
      <c r="S58" s="81" t="e">
        <f>VLOOKUP(Table1[[#This Row],[Age]],TBL_RegressionMale,4,TRUE)</f>
        <v>#N/A</v>
      </c>
      <c r="T58" s="81" t="e">
        <f>VLOOKUP(Table1[[#This Row],[Age]],TBL_RegressionMale,5,TRUE)</f>
        <v>#N/A</v>
      </c>
      <c r="U58" s="78"/>
      <c r="V58" s="78">
        <f>Table1[[#This Row],[Mother Height (cm)]]*0.3937</f>
        <v>0</v>
      </c>
      <c r="W58" s="76">
        <f>((Table1[[#This Row],[Mother Height (in)]]*0.953)+2.803)*2.54</f>
        <v>7.1196200000000003</v>
      </c>
      <c r="X58" s="78"/>
      <c r="Y58" s="27">
        <f>Table1[[#This Row],[Father Height (cm)]]*0.3937</f>
        <v>0</v>
      </c>
      <c r="Z58" s="19">
        <f>((Table1[[#This Row],[Father Heght (in)]]*0.955)+2.316)*2.54</f>
        <v>5.8826399999999994</v>
      </c>
      <c r="AA58" s="18">
        <f>(Table1[[#This Row],[Adjusted Mother Height (cm)]]+Table1[[#This Row],[Adjusted Father Height (cm)]])/2</f>
        <v>6.5011299999999999</v>
      </c>
      <c r="AB58" s="18" t="e">
        <f>Q58+(Table1[[#This Row],[Stature (in)]]*Table1[[#This Row],[Stature (cm)]])+(Table1[[#This Row],[Body Mass regression (lb)]]*Table1[[#This Row],[Body Mass (kg)]])+(Table1[[#This Row],[Midparent stature regression]]*Table1[[#This Row],[Adjusted Midparent Stature (cm)]])</f>
        <v>#N/A</v>
      </c>
      <c r="AC58" s="24" t="e">
        <f t="shared" si="4"/>
        <v>#N/A</v>
      </c>
      <c r="AD58" s="24" t="e">
        <f>-9.376+(0.0001882*Table1[[#This Row],[LL *SH]])+(0.0022*Table1[[#This Row],[Age*LL]])+(0.005841*Table1[[#This Row],[Age*SH]])-(0.002658*Table1[[#This Row],[Age*Mass]])+(0.07693*(Table1[[#This Row],[Mass/Stature]]*100))</f>
        <v>#N/A</v>
      </c>
      <c r="AE58" s="16" t="e">
        <f t="shared" si="5"/>
        <v>#N/A</v>
      </c>
      <c r="AF58" s="25" t="e">
        <f>-7.709133+(0.0042232*(Table1[[#This Row],[Age]]*Table1[[#This Row],[Stature (cm)]]))</f>
        <v>#N/A</v>
      </c>
      <c r="AG58" s="16" t="e">
        <f>Table1[[#This Row],[Age]]-Table1[[#This Row],[Moore Maturity Offset]]</f>
        <v>#N/A</v>
      </c>
    </row>
    <row r="59" spans="1:33" ht="25" customHeight="1" x14ac:dyDescent="0.2">
      <c r="A59" s="23"/>
      <c r="B59" s="14" t="e">
        <f t="shared" si="3"/>
        <v>#N/A</v>
      </c>
      <c r="C59" s="14" t="e">
        <f>VLOOKUP(Table1[[#This Row],[Name]], TBL_Player, 3, FALSE)</f>
        <v>#N/A</v>
      </c>
      <c r="D59" s="73"/>
      <c r="E59" s="15" t="e">
        <f>VLOOKUP(Table1[[#This Row],[Name]],TBL_Player,5,FALSE)</f>
        <v>#N/A</v>
      </c>
      <c r="F59" s="16" t="e">
        <f>(Table1[[#This Row],[Data Collection Date]]-E59)/365.25</f>
        <v>#N/A</v>
      </c>
      <c r="G59" s="79"/>
      <c r="H59" s="79"/>
      <c r="I59" s="75">
        <f>Table1[[#This Row],[Stature (cm)]]-Table1[[#This Row],[Sitting Height (cm)]]</f>
        <v>0</v>
      </c>
      <c r="J59" s="79"/>
      <c r="K59" s="76">
        <f>Table1[[#This Row],[Leg Length (cm)]]*Table1[[#This Row],[Sitting Height (cm)]]</f>
        <v>0</v>
      </c>
      <c r="L59" s="80" t="e">
        <f>Table1[[#This Row],[Age]]*Table1[[#This Row],[Leg Length (cm)]]</f>
        <v>#N/A</v>
      </c>
      <c r="M59" s="80" t="e">
        <f>Table1[[#This Row],[Age]]*Table1[[#This Row],[Sitting Height (cm)]]</f>
        <v>#N/A</v>
      </c>
      <c r="N59" s="80" t="e">
        <f>Table1[[#This Row],[Age]]*Table1[[#This Row],[Body Mass (kg)]]</f>
        <v>#N/A</v>
      </c>
      <c r="O59" s="81" t="e">
        <f>Table1[[#This Row],[Body Mass (kg)]]/Table1[[#This Row],[Stature (cm)]]*100</f>
        <v>#DIV/0!</v>
      </c>
      <c r="P59" s="81" t="e">
        <f>Table1[[#This Row],[Body Mass (kg)]]/Table1[[#This Row],[Stature (cm)]]</f>
        <v>#DIV/0!</v>
      </c>
      <c r="Q59" s="81" t="e">
        <f>VLOOKUP(Table1[[#This Row],[Age]],TBL_RegressionMale,2,TRUE)</f>
        <v>#N/A</v>
      </c>
      <c r="R59" s="81" t="e">
        <f>VLOOKUP(Table1[[#This Row],[Age]],TBL_RegressionMale,3,TRUE)</f>
        <v>#N/A</v>
      </c>
      <c r="S59" s="81" t="e">
        <f>VLOOKUP(Table1[[#This Row],[Age]],TBL_RegressionMale,4,TRUE)</f>
        <v>#N/A</v>
      </c>
      <c r="T59" s="81" t="e">
        <f>VLOOKUP(Table1[[#This Row],[Age]],TBL_RegressionMale,5,TRUE)</f>
        <v>#N/A</v>
      </c>
      <c r="U59" s="78"/>
      <c r="V59" s="78">
        <f>Table1[[#This Row],[Mother Height (cm)]]*0.3937</f>
        <v>0</v>
      </c>
      <c r="W59" s="76">
        <f>((Table1[[#This Row],[Mother Height (in)]]*0.953)+2.803)*2.54</f>
        <v>7.1196200000000003</v>
      </c>
      <c r="X59" s="78"/>
      <c r="Y59" s="27">
        <f>Table1[[#This Row],[Father Height (cm)]]*0.3937</f>
        <v>0</v>
      </c>
      <c r="Z59" s="19">
        <f>((Table1[[#This Row],[Father Heght (in)]]*0.955)+2.316)*2.54</f>
        <v>5.8826399999999994</v>
      </c>
      <c r="AA59" s="18">
        <f>(Table1[[#This Row],[Adjusted Mother Height (cm)]]+Table1[[#This Row],[Adjusted Father Height (cm)]])/2</f>
        <v>6.5011299999999999</v>
      </c>
      <c r="AB59" s="18" t="e">
        <f>Q59+(Table1[[#This Row],[Stature (in)]]*Table1[[#This Row],[Stature (cm)]])+(Table1[[#This Row],[Body Mass regression (lb)]]*Table1[[#This Row],[Body Mass (kg)]])+(Table1[[#This Row],[Midparent stature regression]]*Table1[[#This Row],[Adjusted Midparent Stature (cm)]])</f>
        <v>#N/A</v>
      </c>
      <c r="AC59" s="24" t="e">
        <f t="shared" si="4"/>
        <v>#N/A</v>
      </c>
      <c r="AD59" s="24" t="e">
        <f>-9.376+(0.0001882*Table1[[#This Row],[LL *SH]])+(0.0022*Table1[[#This Row],[Age*LL]])+(0.005841*Table1[[#This Row],[Age*SH]])-(0.002658*Table1[[#This Row],[Age*Mass]])+(0.07693*(Table1[[#This Row],[Mass/Stature]]*100))</f>
        <v>#N/A</v>
      </c>
      <c r="AE59" s="16" t="e">
        <f t="shared" si="5"/>
        <v>#N/A</v>
      </c>
      <c r="AF59" s="25" t="e">
        <f>-7.709133+(0.0042232*(Table1[[#This Row],[Age]]*Table1[[#This Row],[Stature (cm)]]))</f>
        <v>#N/A</v>
      </c>
      <c r="AG59" s="16" t="e">
        <f>Table1[[#This Row],[Age]]-Table1[[#This Row],[Moore Maturity Offset]]</f>
        <v>#N/A</v>
      </c>
    </row>
    <row r="60" spans="1:33" ht="25" customHeight="1" x14ac:dyDescent="0.2">
      <c r="A60" s="23"/>
      <c r="B60" s="14" t="e">
        <f t="shared" si="3"/>
        <v>#N/A</v>
      </c>
      <c r="C60" s="14" t="e">
        <f>VLOOKUP(Table1[[#This Row],[Name]], TBL_Player, 3, FALSE)</f>
        <v>#N/A</v>
      </c>
      <c r="D60" s="73"/>
      <c r="E60" s="15" t="e">
        <f>VLOOKUP(Table1[[#This Row],[Name]],TBL_Player,5,FALSE)</f>
        <v>#N/A</v>
      </c>
      <c r="F60" s="16" t="e">
        <f>(Table1[[#This Row],[Data Collection Date]]-E60)/365.25</f>
        <v>#N/A</v>
      </c>
      <c r="G60" s="79"/>
      <c r="H60" s="79"/>
      <c r="I60" s="75">
        <f>Table1[[#This Row],[Stature (cm)]]-Table1[[#This Row],[Sitting Height (cm)]]</f>
        <v>0</v>
      </c>
      <c r="J60" s="79"/>
      <c r="K60" s="76">
        <f>Table1[[#This Row],[Leg Length (cm)]]*Table1[[#This Row],[Sitting Height (cm)]]</f>
        <v>0</v>
      </c>
      <c r="L60" s="80" t="e">
        <f>Table1[[#This Row],[Age]]*Table1[[#This Row],[Leg Length (cm)]]</f>
        <v>#N/A</v>
      </c>
      <c r="M60" s="80" t="e">
        <f>Table1[[#This Row],[Age]]*Table1[[#This Row],[Sitting Height (cm)]]</f>
        <v>#N/A</v>
      </c>
      <c r="N60" s="80" t="e">
        <f>Table1[[#This Row],[Age]]*Table1[[#This Row],[Body Mass (kg)]]</f>
        <v>#N/A</v>
      </c>
      <c r="O60" s="81" t="e">
        <f>Table1[[#This Row],[Body Mass (kg)]]/Table1[[#This Row],[Stature (cm)]]*100</f>
        <v>#DIV/0!</v>
      </c>
      <c r="P60" s="81" t="e">
        <f>Table1[[#This Row],[Body Mass (kg)]]/Table1[[#This Row],[Stature (cm)]]</f>
        <v>#DIV/0!</v>
      </c>
      <c r="Q60" s="81" t="e">
        <f>VLOOKUP(Table1[[#This Row],[Age]],TBL_RegressionMale,2,TRUE)</f>
        <v>#N/A</v>
      </c>
      <c r="R60" s="81" t="e">
        <f>VLOOKUP(Table1[[#This Row],[Age]],TBL_RegressionMale,3,TRUE)</f>
        <v>#N/A</v>
      </c>
      <c r="S60" s="81" t="e">
        <f>VLOOKUP(Table1[[#This Row],[Age]],TBL_RegressionMale,4,TRUE)</f>
        <v>#N/A</v>
      </c>
      <c r="T60" s="81" t="e">
        <f>VLOOKUP(Table1[[#This Row],[Age]],TBL_RegressionMale,5,TRUE)</f>
        <v>#N/A</v>
      </c>
      <c r="U60" s="78"/>
      <c r="V60" s="78">
        <f>Table1[[#This Row],[Mother Height (cm)]]*0.3937</f>
        <v>0</v>
      </c>
      <c r="W60" s="76">
        <f>((Table1[[#This Row],[Mother Height (in)]]*0.953)+2.803)*2.54</f>
        <v>7.1196200000000003</v>
      </c>
      <c r="X60" s="78"/>
      <c r="Y60" s="27">
        <f>Table1[[#This Row],[Father Height (cm)]]*0.3937</f>
        <v>0</v>
      </c>
      <c r="Z60" s="19">
        <f>((Table1[[#This Row],[Father Heght (in)]]*0.955)+2.316)*2.54</f>
        <v>5.8826399999999994</v>
      </c>
      <c r="AA60" s="18">
        <f>(Table1[[#This Row],[Adjusted Mother Height (cm)]]+Table1[[#This Row],[Adjusted Father Height (cm)]])/2</f>
        <v>6.5011299999999999</v>
      </c>
      <c r="AB60" s="18" t="e">
        <f>Q60+(Table1[[#This Row],[Stature (in)]]*Table1[[#This Row],[Stature (cm)]])+(Table1[[#This Row],[Body Mass regression (lb)]]*Table1[[#This Row],[Body Mass (kg)]])+(Table1[[#This Row],[Midparent stature regression]]*Table1[[#This Row],[Adjusted Midparent Stature (cm)]])</f>
        <v>#N/A</v>
      </c>
      <c r="AC60" s="24" t="e">
        <f t="shared" si="4"/>
        <v>#N/A</v>
      </c>
      <c r="AD60" s="24" t="e">
        <f>-9.376+(0.0001882*Table1[[#This Row],[LL *SH]])+(0.0022*Table1[[#This Row],[Age*LL]])+(0.005841*Table1[[#This Row],[Age*SH]])-(0.002658*Table1[[#This Row],[Age*Mass]])+(0.07693*(Table1[[#This Row],[Mass/Stature]]*100))</f>
        <v>#N/A</v>
      </c>
      <c r="AE60" s="16" t="e">
        <f t="shared" si="5"/>
        <v>#N/A</v>
      </c>
      <c r="AF60" s="25" t="e">
        <f>-7.709133+(0.0042232*(Table1[[#This Row],[Age]]*Table1[[#This Row],[Stature (cm)]]))</f>
        <v>#N/A</v>
      </c>
      <c r="AG60" s="16" t="e">
        <f>Table1[[#This Row],[Age]]-Table1[[#This Row],[Moore Maturity Offset]]</f>
        <v>#N/A</v>
      </c>
    </row>
    <row r="61" spans="1:33" ht="25" customHeight="1" x14ac:dyDescent="0.2">
      <c r="A61" s="23"/>
      <c r="B61" s="14" t="e">
        <f t="shared" si="3"/>
        <v>#N/A</v>
      </c>
      <c r="C61" s="14" t="e">
        <f>VLOOKUP(Table1[[#This Row],[Name]], TBL_Player, 3, FALSE)</f>
        <v>#N/A</v>
      </c>
      <c r="D61" s="73"/>
      <c r="E61" s="15" t="e">
        <f>VLOOKUP(Table1[[#This Row],[Name]],TBL_Player,5,FALSE)</f>
        <v>#N/A</v>
      </c>
      <c r="F61" s="16" t="e">
        <f>(Table1[[#This Row],[Data Collection Date]]-E61)/365.25</f>
        <v>#N/A</v>
      </c>
      <c r="G61" s="79"/>
      <c r="H61" s="79"/>
      <c r="I61" s="75">
        <f>Table1[[#This Row],[Stature (cm)]]-Table1[[#This Row],[Sitting Height (cm)]]</f>
        <v>0</v>
      </c>
      <c r="J61" s="79"/>
      <c r="K61" s="76">
        <f>Table1[[#This Row],[Leg Length (cm)]]*Table1[[#This Row],[Sitting Height (cm)]]</f>
        <v>0</v>
      </c>
      <c r="L61" s="80" t="e">
        <f>Table1[[#This Row],[Age]]*Table1[[#This Row],[Leg Length (cm)]]</f>
        <v>#N/A</v>
      </c>
      <c r="M61" s="80" t="e">
        <f>Table1[[#This Row],[Age]]*Table1[[#This Row],[Sitting Height (cm)]]</f>
        <v>#N/A</v>
      </c>
      <c r="N61" s="80" t="e">
        <f>Table1[[#This Row],[Age]]*Table1[[#This Row],[Body Mass (kg)]]</f>
        <v>#N/A</v>
      </c>
      <c r="O61" s="81" t="e">
        <f>Table1[[#This Row],[Body Mass (kg)]]/Table1[[#This Row],[Stature (cm)]]*100</f>
        <v>#DIV/0!</v>
      </c>
      <c r="P61" s="81" t="e">
        <f>Table1[[#This Row],[Body Mass (kg)]]/Table1[[#This Row],[Stature (cm)]]</f>
        <v>#DIV/0!</v>
      </c>
      <c r="Q61" s="81" t="e">
        <f>VLOOKUP(Table1[[#This Row],[Age]],TBL_RegressionMale,2,TRUE)</f>
        <v>#N/A</v>
      </c>
      <c r="R61" s="81" t="e">
        <f>VLOOKUP(Table1[[#This Row],[Age]],TBL_RegressionMale,3,TRUE)</f>
        <v>#N/A</v>
      </c>
      <c r="S61" s="81" t="e">
        <f>VLOOKUP(Table1[[#This Row],[Age]],TBL_RegressionMale,4,TRUE)</f>
        <v>#N/A</v>
      </c>
      <c r="T61" s="81" t="e">
        <f>VLOOKUP(Table1[[#This Row],[Age]],TBL_RegressionMale,5,TRUE)</f>
        <v>#N/A</v>
      </c>
      <c r="U61" s="78"/>
      <c r="V61" s="78">
        <f>Table1[[#This Row],[Mother Height (cm)]]*0.3937</f>
        <v>0</v>
      </c>
      <c r="W61" s="76">
        <f>((Table1[[#This Row],[Mother Height (in)]]*0.953)+2.803)*2.54</f>
        <v>7.1196200000000003</v>
      </c>
      <c r="X61" s="78"/>
      <c r="Y61" s="27">
        <f>Table1[[#This Row],[Father Height (cm)]]*0.3937</f>
        <v>0</v>
      </c>
      <c r="Z61" s="19">
        <f>((Table1[[#This Row],[Father Heght (in)]]*0.955)+2.316)*2.54</f>
        <v>5.8826399999999994</v>
      </c>
      <c r="AA61" s="18">
        <f>(Table1[[#This Row],[Adjusted Mother Height (cm)]]+Table1[[#This Row],[Adjusted Father Height (cm)]])/2</f>
        <v>6.5011299999999999</v>
      </c>
      <c r="AB61" s="18" t="e">
        <f>Q61+(Table1[[#This Row],[Stature (in)]]*Table1[[#This Row],[Stature (cm)]])+(Table1[[#This Row],[Body Mass regression (lb)]]*Table1[[#This Row],[Body Mass (kg)]])+(Table1[[#This Row],[Midparent stature regression]]*Table1[[#This Row],[Adjusted Midparent Stature (cm)]])</f>
        <v>#N/A</v>
      </c>
      <c r="AC61" s="24" t="e">
        <f t="shared" si="4"/>
        <v>#N/A</v>
      </c>
      <c r="AD61" s="24" t="e">
        <f>-9.376+(0.0001882*Table1[[#This Row],[LL *SH]])+(0.0022*Table1[[#This Row],[Age*LL]])+(0.005841*Table1[[#This Row],[Age*SH]])-(0.002658*Table1[[#This Row],[Age*Mass]])+(0.07693*(Table1[[#This Row],[Mass/Stature]]*100))</f>
        <v>#N/A</v>
      </c>
      <c r="AE61" s="16" t="e">
        <f t="shared" si="5"/>
        <v>#N/A</v>
      </c>
      <c r="AF61" s="25" t="e">
        <f>-7.709133+(0.0042232*(Table1[[#This Row],[Age]]*Table1[[#This Row],[Stature (cm)]]))</f>
        <v>#N/A</v>
      </c>
      <c r="AG61" s="16" t="e">
        <f>Table1[[#This Row],[Age]]-Table1[[#This Row],[Moore Maturity Offset]]</f>
        <v>#N/A</v>
      </c>
    </row>
    <row r="62" spans="1:33" ht="25" customHeight="1" x14ac:dyDescent="0.2">
      <c r="A62" s="23"/>
      <c r="B62" s="14" t="e">
        <f t="shared" si="3"/>
        <v>#N/A</v>
      </c>
      <c r="C62" s="14" t="e">
        <f>VLOOKUP(Table1[[#This Row],[Name]], TBL_Player, 3, FALSE)</f>
        <v>#N/A</v>
      </c>
      <c r="D62" s="73"/>
      <c r="E62" s="15" t="e">
        <f>VLOOKUP(Table1[[#This Row],[Name]],TBL_Player,5,FALSE)</f>
        <v>#N/A</v>
      </c>
      <c r="F62" s="16" t="e">
        <f>(Table1[[#This Row],[Data Collection Date]]-E62)/365.25</f>
        <v>#N/A</v>
      </c>
      <c r="G62" s="79"/>
      <c r="H62" s="79"/>
      <c r="I62" s="75">
        <f>Table1[[#This Row],[Stature (cm)]]-Table1[[#This Row],[Sitting Height (cm)]]</f>
        <v>0</v>
      </c>
      <c r="J62" s="79"/>
      <c r="K62" s="76">
        <f>Table1[[#This Row],[Leg Length (cm)]]*Table1[[#This Row],[Sitting Height (cm)]]</f>
        <v>0</v>
      </c>
      <c r="L62" s="80" t="e">
        <f>Table1[[#This Row],[Age]]*Table1[[#This Row],[Leg Length (cm)]]</f>
        <v>#N/A</v>
      </c>
      <c r="M62" s="80" t="e">
        <f>Table1[[#This Row],[Age]]*Table1[[#This Row],[Sitting Height (cm)]]</f>
        <v>#N/A</v>
      </c>
      <c r="N62" s="80" t="e">
        <f>Table1[[#This Row],[Age]]*Table1[[#This Row],[Body Mass (kg)]]</f>
        <v>#N/A</v>
      </c>
      <c r="O62" s="81" t="e">
        <f>Table1[[#This Row],[Body Mass (kg)]]/Table1[[#This Row],[Stature (cm)]]*100</f>
        <v>#DIV/0!</v>
      </c>
      <c r="P62" s="81" t="e">
        <f>Table1[[#This Row],[Body Mass (kg)]]/Table1[[#This Row],[Stature (cm)]]</f>
        <v>#DIV/0!</v>
      </c>
      <c r="Q62" s="81" t="e">
        <f>VLOOKUP(Table1[[#This Row],[Age]],TBL_RegressionMale,2,TRUE)</f>
        <v>#N/A</v>
      </c>
      <c r="R62" s="81" t="e">
        <f>VLOOKUP(Table1[[#This Row],[Age]],TBL_RegressionMale,3,TRUE)</f>
        <v>#N/A</v>
      </c>
      <c r="S62" s="81" t="e">
        <f>VLOOKUP(Table1[[#This Row],[Age]],TBL_RegressionMale,4,TRUE)</f>
        <v>#N/A</v>
      </c>
      <c r="T62" s="81" t="e">
        <f>VLOOKUP(Table1[[#This Row],[Age]],TBL_RegressionMale,5,TRUE)</f>
        <v>#N/A</v>
      </c>
      <c r="U62" s="78"/>
      <c r="V62" s="78">
        <f>Table1[[#This Row],[Mother Height (cm)]]*0.3937</f>
        <v>0</v>
      </c>
      <c r="W62" s="76">
        <f>((Table1[[#This Row],[Mother Height (in)]]*0.953)+2.803)*2.54</f>
        <v>7.1196200000000003</v>
      </c>
      <c r="X62" s="78"/>
      <c r="Y62" s="27">
        <f>Table1[[#This Row],[Father Height (cm)]]*0.3937</f>
        <v>0</v>
      </c>
      <c r="Z62" s="19">
        <f>((Table1[[#This Row],[Father Heght (in)]]*0.955)+2.316)*2.54</f>
        <v>5.8826399999999994</v>
      </c>
      <c r="AA62" s="18">
        <f>(Table1[[#This Row],[Adjusted Mother Height (cm)]]+Table1[[#This Row],[Adjusted Father Height (cm)]])/2</f>
        <v>6.5011299999999999</v>
      </c>
      <c r="AB62" s="18" t="e">
        <f>Q62+(Table1[[#This Row],[Stature (in)]]*Table1[[#This Row],[Stature (cm)]])+(Table1[[#This Row],[Body Mass regression (lb)]]*Table1[[#This Row],[Body Mass (kg)]])+(Table1[[#This Row],[Midparent stature regression]]*Table1[[#This Row],[Adjusted Midparent Stature (cm)]])</f>
        <v>#N/A</v>
      </c>
      <c r="AC62" s="24" t="e">
        <f t="shared" si="4"/>
        <v>#N/A</v>
      </c>
      <c r="AD62" s="24" t="e">
        <f>-9.376+(0.0001882*Table1[[#This Row],[LL *SH]])+(0.0022*Table1[[#This Row],[Age*LL]])+(0.005841*Table1[[#This Row],[Age*SH]])-(0.002658*Table1[[#This Row],[Age*Mass]])+(0.07693*(Table1[[#This Row],[Mass/Stature]]*100))</f>
        <v>#N/A</v>
      </c>
      <c r="AE62" s="16" t="e">
        <f t="shared" si="5"/>
        <v>#N/A</v>
      </c>
      <c r="AF62" s="25" t="e">
        <f>-7.709133+(0.0042232*(Table1[[#This Row],[Age]]*Table1[[#This Row],[Stature (cm)]]))</f>
        <v>#N/A</v>
      </c>
      <c r="AG62" s="16" t="e">
        <f>Table1[[#This Row],[Age]]-Table1[[#This Row],[Moore Maturity Offset]]</f>
        <v>#N/A</v>
      </c>
    </row>
    <row r="63" spans="1:33" ht="25" customHeight="1" x14ac:dyDescent="0.2">
      <c r="A63" s="23"/>
      <c r="B63" s="14" t="e">
        <f t="shared" si="3"/>
        <v>#N/A</v>
      </c>
      <c r="C63" s="14" t="e">
        <f>VLOOKUP(Table1[[#This Row],[Name]], TBL_Player, 3, FALSE)</f>
        <v>#N/A</v>
      </c>
      <c r="D63" s="73"/>
      <c r="E63" s="15" t="e">
        <f>VLOOKUP(Table1[[#This Row],[Name]],TBL_Player,5,FALSE)</f>
        <v>#N/A</v>
      </c>
      <c r="F63" s="16" t="e">
        <f>(Table1[[#This Row],[Data Collection Date]]-E63)/365.25</f>
        <v>#N/A</v>
      </c>
      <c r="G63" s="79"/>
      <c r="H63" s="79"/>
      <c r="I63" s="75">
        <f>Table1[[#This Row],[Stature (cm)]]-Table1[[#This Row],[Sitting Height (cm)]]</f>
        <v>0</v>
      </c>
      <c r="J63" s="79"/>
      <c r="K63" s="76">
        <f>Table1[[#This Row],[Leg Length (cm)]]*Table1[[#This Row],[Sitting Height (cm)]]</f>
        <v>0</v>
      </c>
      <c r="L63" s="80" t="e">
        <f>Table1[[#This Row],[Age]]*Table1[[#This Row],[Leg Length (cm)]]</f>
        <v>#N/A</v>
      </c>
      <c r="M63" s="80" t="e">
        <f>Table1[[#This Row],[Age]]*Table1[[#This Row],[Sitting Height (cm)]]</f>
        <v>#N/A</v>
      </c>
      <c r="N63" s="80" t="e">
        <f>Table1[[#This Row],[Age]]*Table1[[#This Row],[Body Mass (kg)]]</f>
        <v>#N/A</v>
      </c>
      <c r="O63" s="81" t="e">
        <f>Table1[[#This Row],[Body Mass (kg)]]/Table1[[#This Row],[Stature (cm)]]*100</f>
        <v>#DIV/0!</v>
      </c>
      <c r="P63" s="81" t="e">
        <f>Table1[[#This Row],[Body Mass (kg)]]/Table1[[#This Row],[Stature (cm)]]</f>
        <v>#DIV/0!</v>
      </c>
      <c r="Q63" s="81" t="e">
        <f>VLOOKUP(Table1[[#This Row],[Age]],TBL_RegressionMale,2,TRUE)</f>
        <v>#N/A</v>
      </c>
      <c r="R63" s="81" t="e">
        <f>VLOOKUP(Table1[[#This Row],[Age]],TBL_RegressionMale,3,TRUE)</f>
        <v>#N/A</v>
      </c>
      <c r="S63" s="81" t="e">
        <f>VLOOKUP(Table1[[#This Row],[Age]],TBL_RegressionMale,4,TRUE)</f>
        <v>#N/A</v>
      </c>
      <c r="T63" s="81" t="e">
        <f>VLOOKUP(Table1[[#This Row],[Age]],TBL_RegressionMale,5,TRUE)</f>
        <v>#N/A</v>
      </c>
      <c r="U63" s="78"/>
      <c r="V63" s="78">
        <f>Table1[[#This Row],[Mother Height (cm)]]*0.3937</f>
        <v>0</v>
      </c>
      <c r="W63" s="76">
        <f>((Table1[[#This Row],[Mother Height (in)]]*0.953)+2.803)*2.54</f>
        <v>7.1196200000000003</v>
      </c>
      <c r="X63" s="78"/>
      <c r="Y63" s="27">
        <f>Table1[[#This Row],[Father Height (cm)]]*0.3937</f>
        <v>0</v>
      </c>
      <c r="Z63" s="19">
        <f>((Table1[[#This Row],[Father Heght (in)]]*0.955)+2.316)*2.54</f>
        <v>5.8826399999999994</v>
      </c>
      <c r="AA63" s="18">
        <f>(Table1[[#This Row],[Adjusted Mother Height (cm)]]+Table1[[#This Row],[Adjusted Father Height (cm)]])/2</f>
        <v>6.5011299999999999</v>
      </c>
      <c r="AB63" s="18" t="e">
        <f>Q63+(Table1[[#This Row],[Stature (in)]]*Table1[[#This Row],[Stature (cm)]])+(Table1[[#This Row],[Body Mass regression (lb)]]*Table1[[#This Row],[Body Mass (kg)]])+(Table1[[#This Row],[Midparent stature regression]]*Table1[[#This Row],[Adjusted Midparent Stature (cm)]])</f>
        <v>#N/A</v>
      </c>
      <c r="AC63" s="24" t="e">
        <f t="shared" si="4"/>
        <v>#N/A</v>
      </c>
      <c r="AD63" s="24" t="e">
        <f>-9.376+(0.0001882*Table1[[#This Row],[LL *SH]])+(0.0022*Table1[[#This Row],[Age*LL]])+(0.005841*Table1[[#This Row],[Age*SH]])-(0.002658*Table1[[#This Row],[Age*Mass]])+(0.07693*(Table1[[#This Row],[Mass/Stature]]*100))</f>
        <v>#N/A</v>
      </c>
      <c r="AE63" s="16" t="e">
        <f t="shared" si="5"/>
        <v>#N/A</v>
      </c>
      <c r="AF63" s="25" t="e">
        <f>-7.709133+(0.0042232*(Table1[[#This Row],[Age]]*Table1[[#This Row],[Stature (cm)]]))</f>
        <v>#N/A</v>
      </c>
      <c r="AG63" s="16" t="e">
        <f>Table1[[#This Row],[Age]]-Table1[[#This Row],[Moore Maturity Offset]]</f>
        <v>#N/A</v>
      </c>
    </row>
    <row r="64" spans="1:33" ht="25" customHeight="1" x14ac:dyDescent="0.2">
      <c r="A64" s="23"/>
      <c r="B64" s="14" t="e">
        <f t="shared" si="3"/>
        <v>#N/A</v>
      </c>
      <c r="C64" s="14" t="e">
        <f>VLOOKUP(Table1[[#This Row],[Name]], TBL_Player, 3, FALSE)</f>
        <v>#N/A</v>
      </c>
      <c r="D64" s="73"/>
      <c r="E64" s="15" t="e">
        <f>VLOOKUP(Table1[[#This Row],[Name]],TBL_Player,5,FALSE)</f>
        <v>#N/A</v>
      </c>
      <c r="F64" s="16" t="e">
        <f>(Table1[[#This Row],[Data Collection Date]]-E64)/365.25</f>
        <v>#N/A</v>
      </c>
      <c r="G64" s="79"/>
      <c r="H64" s="79"/>
      <c r="I64" s="75">
        <f>Table1[[#This Row],[Stature (cm)]]-Table1[[#This Row],[Sitting Height (cm)]]</f>
        <v>0</v>
      </c>
      <c r="J64" s="79"/>
      <c r="K64" s="76">
        <f>Table1[[#This Row],[Leg Length (cm)]]*Table1[[#This Row],[Sitting Height (cm)]]</f>
        <v>0</v>
      </c>
      <c r="L64" s="80" t="e">
        <f>Table1[[#This Row],[Age]]*Table1[[#This Row],[Leg Length (cm)]]</f>
        <v>#N/A</v>
      </c>
      <c r="M64" s="80" t="e">
        <f>Table1[[#This Row],[Age]]*Table1[[#This Row],[Sitting Height (cm)]]</f>
        <v>#N/A</v>
      </c>
      <c r="N64" s="80" t="e">
        <f>Table1[[#This Row],[Age]]*Table1[[#This Row],[Body Mass (kg)]]</f>
        <v>#N/A</v>
      </c>
      <c r="O64" s="81" t="e">
        <f>Table1[[#This Row],[Body Mass (kg)]]/Table1[[#This Row],[Stature (cm)]]*100</f>
        <v>#DIV/0!</v>
      </c>
      <c r="P64" s="81" t="e">
        <f>Table1[[#This Row],[Body Mass (kg)]]/Table1[[#This Row],[Stature (cm)]]</f>
        <v>#DIV/0!</v>
      </c>
      <c r="Q64" s="81" t="e">
        <f>VLOOKUP(Table1[[#This Row],[Age]],TBL_RegressionMale,2,TRUE)</f>
        <v>#N/A</v>
      </c>
      <c r="R64" s="81" t="e">
        <f>VLOOKUP(Table1[[#This Row],[Age]],TBL_RegressionMale,3,TRUE)</f>
        <v>#N/A</v>
      </c>
      <c r="S64" s="81" t="e">
        <f>VLOOKUP(Table1[[#This Row],[Age]],TBL_RegressionMale,4,TRUE)</f>
        <v>#N/A</v>
      </c>
      <c r="T64" s="81" t="e">
        <f>VLOOKUP(Table1[[#This Row],[Age]],TBL_RegressionMale,5,TRUE)</f>
        <v>#N/A</v>
      </c>
      <c r="U64" s="78"/>
      <c r="V64" s="78">
        <f>Table1[[#This Row],[Mother Height (cm)]]*0.3937</f>
        <v>0</v>
      </c>
      <c r="W64" s="76">
        <f>((Table1[[#This Row],[Mother Height (in)]]*0.953)+2.803)*2.54</f>
        <v>7.1196200000000003</v>
      </c>
      <c r="X64" s="78"/>
      <c r="Y64" s="27">
        <f>Table1[[#This Row],[Father Height (cm)]]*0.3937</f>
        <v>0</v>
      </c>
      <c r="Z64" s="19">
        <f>((Table1[[#This Row],[Father Heght (in)]]*0.955)+2.316)*2.54</f>
        <v>5.8826399999999994</v>
      </c>
      <c r="AA64" s="18">
        <f>(Table1[[#This Row],[Adjusted Mother Height (cm)]]+Table1[[#This Row],[Adjusted Father Height (cm)]])/2</f>
        <v>6.5011299999999999</v>
      </c>
      <c r="AB64" s="18" t="e">
        <f>Q64+(Table1[[#This Row],[Stature (in)]]*Table1[[#This Row],[Stature (cm)]])+(Table1[[#This Row],[Body Mass regression (lb)]]*Table1[[#This Row],[Body Mass (kg)]])+(Table1[[#This Row],[Midparent stature regression]]*Table1[[#This Row],[Adjusted Midparent Stature (cm)]])</f>
        <v>#N/A</v>
      </c>
      <c r="AC64" s="24" t="e">
        <f t="shared" si="4"/>
        <v>#N/A</v>
      </c>
      <c r="AD64" s="24" t="e">
        <f>-9.376+(0.0001882*Table1[[#This Row],[LL *SH]])+(0.0022*Table1[[#This Row],[Age*LL]])+(0.005841*Table1[[#This Row],[Age*SH]])-(0.002658*Table1[[#This Row],[Age*Mass]])+(0.07693*(Table1[[#This Row],[Mass/Stature]]*100))</f>
        <v>#N/A</v>
      </c>
      <c r="AE64" s="16" t="e">
        <f t="shared" si="5"/>
        <v>#N/A</v>
      </c>
      <c r="AF64" s="25" t="e">
        <f>-7.709133+(0.0042232*(Table1[[#This Row],[Age]]*Table1[[#This Row],[Stature (cm)]]))</f>
        <v>#N/A</v>
      </c>
      <c r="AG64" s="16" t="e">
        <f>Table1[[#This Row],[Age]]-Table1[[#This Row],[Moore Maturity Offset]]</f>
        <v>#N/A</v>
      </c>
    </row>
    <row r="65" spans="1:33" ht="25" customHeight="1" x14ac:dyDescent="0.2">
      <c r="A65" s="23"/>
      <c r="B65" s="14" t="e">
        <f t="shared" si="3"/>
        <v>#N/A</v>
      </c>
      <c r="C65" s="14" t="e">
        <f>VLOOKUP(Table1[[#This Row],[Name]], TBL_Player, 3, FALSE)</f>
        <v>#N/A</v>
      </c>
      <c r="D65" s="73"/>
      <c r="E65" s="15" t="e">
        <f>VLOOKUP(Table1[[#This Row],[Name]],TBL_Player,5,FALSE)</f>
        <v>#N/A</v>
      </c>
      <c r="F65" s="16" t="e">
        <f>(Table1[[#This Row],[Data Collection Date]]-E65)/365.25</f>
        <v>#N/A</v>
      </c>
      <c r="G65" s="79"/>
      <c r="H65" s="79"/>
      <c r="I65" s="75">
        <f>Table1[[#This Row],[Stature (cm)]]-Table1[[#This Row],[Sitting Height (cm)]]</f>
        <v>0</v>
      </c>
      <c r="J65" s="79"/>
      <c r="K65" s="76">
        <f>Table1[[#This Row],[Leg Length (cm)]]*Table1[[#This Row],[Sitting Height (cm)]]</f>
        <v>0</v>
      </c>
      <c r="L65" s="80" t="e">
        <f>Table1[[#This Row],[Age]]*Table1[[#This Row],[Leg Length (cm)]]</f>
        <v>#N/A</v>
      </c>
      <c r="M65" s="80" t="e">
        <f>Table1[[#This Row],[Age]]*Table1[[#This Row],[Sitting Height (cm)]]</f>
        <v>#N/A</v>
      </c>
      <c r="N65" s="80" t="e">
        <f>Table1[[#This Row],[Age]]*Table1[[#This Row],[Body Mass (kg)]]</f>
        <v>#N/A</v>
      </c>
      <c r="O65" s="81" t="e">
        <f>Table1[[#This Row],[Body Mass (kg)]]/Table1[[#This Row],[Stature (cm)]]*100</f>
        <v>#DIV/0!</v>
      </c>
      <c r="P65" s="81" t="e">
        <f>Table1[[#This Row],[Body Mass (kg)]]/Table1[[#This Row],[Stature (cm)]]</f>
        <v>#DIV/0!</v>
      </c>
      <c r="Q65" s="81" t="e">
        <f>VLOOKUP(Table1[[#This Row],[Age]],TBL_RegressionMale,2,TRUE)</f>
        <v>#N/A</v>
      </c>
      <c r="R65" s="81" t="e">
        <f>VLOOKUP(Table1[[#This Row],[Age]],TBL_RegressionMale,3,TRUE)</f>
        <v>#N/A</v>
      </c>
      <c r="S65" s="81" t="e">
        <f>VLOOKUP(Table1[[#This Row],[Age]],TBL_RegressionMale,4,TRUE)</f>
        <v>#N/A</v>
      </c>
      <c r="T65" s="81" t="e">
        <f>VLOOKUP(Table1[[#This Row],[Age]],TBL_RegressionMale,5,TRUE)</f>
        <v>#N/A</v>
      </c>
      <c r="U65" s="78"/>
      <c r="V65" s="78">
        <f>Table1[[#This Row],[Mother Height (cm)]]*0.3937</f>
        <v>0</v>
      </c>
      <c r="W65" s="76">
        <f>((Table1[[#This Row],[Mother Height (in)]]*0.953)+2.803)*2.54</f>
        <v>7.1196200000000003</v>
      </c>
      <c r="X65" s="78"/>
      <c r="Y65" s="27">
        <f>Table1[[#This Row],[Father Height (cm)]]*0.3937</f>
        <v>0</v>
      </c>
      <c r="Z65" s="19">
        <f>((Table1[[#This Row],[Father Heght (in)]]*0.955)+2.316)*2.54</f>
        <v>5.8826399999999994</v>
      </c>
      <c r="AA65" s="18">
        <f>(Table1[[#This Row],[Adjusted Mother Height (cm)]]+Table1[[#This Row],[Adjusted Father Height (cm)]])/2</f>
        <v>6.5011299999999999</v>
      </c>
      <c r="AB65" s="18" t="e">
        <f>Q65+(Table1[[#This Row],[Stature (in)]]*Table1[[#This Row],[Stature (cm)]])+(Table1[[#This Row],[Body Mass regression (lb)]]*Table1[[#This Row],[Body Mass (kg)]])+(Table1[[#This Row],[Midparent stature regression]]*Table1[[#This Row],[Adjusted Midparent Stature (cm)]])</f>
        <v>#N/A</v>
      </c>
      <c r="AC65" s="24" t="e">
        <f t="shared" si="4"/>
        <v>#N/A</v>
      </c>
      <c r="AD65" s="24" t="e">
        <f>-9.376+(0.0001882*Table1[[#This Row],[LL *SH]])+(0.0022*Table1[[#This Row],[Age*LL]])+(0.005841*Table1[[#This Row],[Age*SH]])-(0.002658*Table1[[#This Row],[Age*Mass]])+(0.07693*(Table1[[#This Row],[Mass/Stature]]*100))</f>
        <v>#N/A</v>
      </c>
      <c r="AE65" s="16" t="e">
        <f t="shared" si="5"/>
        <v>#N/A</v>
      </c>
      <c r="AF65" s="25" t="e">
        <f>-7.709133+(0.0042232*(Table1[[#This Row],[Age]]*Table1[[#This Row],[Stature (cm)]]))</f>
        <v>#N/A</v>
      </c>
      <c r="AG65" s="16" t="e">
        <f>Table1[[#This Row],[Age]]-Table1[[#This Row],[Moore Maturity Offset]]</f>
        <v>#N/A</v>
      </c>
    </row>
    <row r="66" spans="1:33" ht="25" customHeight="1" x14ac:dyDescent="0.2">
      <c r="A66" s="23"/>
      <c r="B66" s="14" t="e">
        <f t="shared" si="3"/>
        <v>#N/A</v>
      </c>
      <c r="C66" s="14" t="e">
        <f>VLOOKUP(Table1[[#This Row],[Name]], TBL_Player, 3, FALSE)</f>
        <v>#N/A</v>
      </c>
      <c r="D66" s="73"/>
      <c r="E66" s="15" t="e">
        <f>VLOOKUP(Table1[[#This Row],[Name]],TBL_Player,5,FALSE)</f>
        <v>#N/A</v>
      </c>
      <c r="F66" s="16" t="e">
        <f>(Table1[[#This Row],[Data Collection Date]]-E66)/365.25</f>
        <v>#N/A</v>
      </c>
      <c r="G66" s="79"/>
      <c r="H66" s="79"/>
      <c r="I66" s="75">
        <f>Table1[[#This Row],[Stature (cm)]]-Table1[[#This Row],[Sitting Height (cm)]]</f>
        <v>0</v>
      </c>
      <c r="J66" s="79"/>
      <c r="K66" s="76">
        <f>Table1[[#This Row],[Leg Length (cm)]]*Table1[[#This Row],[Sitting Height (cm)]]</f>
        <v>0</v>
      </c>
      <c r="L66" s="80" t="e">
        <f>Table1[[#This Row],[Age]]*Table1[[#This Row],[Leg Length (cm)]]</f>
        <v>#N/A</v>
      </c>
      <c r="M66" s="80" t="e">
        <f>Table1[[#This Row],[Age]]*Table1[[#This Row],[Sitting Height (cm)]]</f>
        <v>#N/A</v>
      </c>
      <c r="N66" s="80" t="e">
        <f>Table1[[#This Row],[Age]]*Table1[[#This Row],[Body Mass (kg)]]</f>
        <v>#N/A</v>
      </c>
      <c r="O66" s="81" t="e">
        <f>Table1[[#This Row],[Body Mass (kg)]]/Table1[[#This Row],[Stature (cm)]]*100</f>
        <v>#DIV/0!</v>
      </c>
      <c r="P66" s="81" t="e">
        <f>Table1[[#This Row],[Body Mass (kg)]]/Table1[[#This Row],[Stature (cm)]]</f>
        <v>#DIV/0!</v>
      </c>
      <c r="Q66" s="81" t="e">
        <f>VLOOKUP(Table1[[#This Row],[Age]],TBL_RegressionMale,2,TRUE)</f>
        <v>#N/A</v>
      </c>
      <c r="R66" s="81" t="e">
        <f>VLOOKUP(Table1[[#This Row],[Age]],TBL_RegressionMale,3,TRUE)</f>
        <v>#N/A</v>
      </c>
      <c r="S66" s="81" t="e">
        <f>VLOOKUP(Table1[[#This Row],[Age]],TBL_RegressionMale,4,TRUE)</f>
        <v>#N/A</v>
      </c>
      <c r="T66" s="81" t="e">
        <f>VLOOKUP(Table1[[#This Row],[Age]],TBL_RegressionMale,5,TRUE)</f>
        <v>#N/A</v>
      </c>
      <c r="U66" s="78"/>
      <c r="V66" s="78">
        <f>Table1[[#This Row],[Mother Height (cm)]]*0.3937</f>
        <v>0</v>
      </c>
      <c r="W66" s="76">
        <f>((Table1[[#This Row],[Mother Height (in)]]*0.953)+2.803)*2.54</f>
        <v>7.1196200000000003</v>
      </c>
      <c r="X66" s="78"/>
      <c r="Y66" s="27">
        <f>Table1[[#This Row],[Father Height (cm)]]*0.3937</f>
        <v>0</v>
      </c>
      <c r="Z66" s="19">
        <f>((Table1[[#This Row],[Father Heght (in)]]*0.955)+2.316)*2.54</f>
        <v>5.8826399999999994</v>
      </c>
      <c r="AA66" s="18">
        <f>(Table1[[#This Row],[Adjusted Mother Height (cm)]]+Table1[[#This Row],[Adjusted Father Height (cm)]])/2</f>
        <v>6.5011299999999999</v>
      </c>
      <c r="AB66" s="18" t="e">
        <f>Q66+(Table1[[#This Row],[Stature (in)]]*Table1[[#This Row],[Stature (cm)]])+(Table1[[#This Row],[Body Mass regression (lb)]]*Table1[[#This Row],[Body Mass (kg)]])+(Table1[[#This Row],[Midparent stature regression]]*Table1[[#This Row],[Adjusted Midparent Stature (cm)]])</f>
        <v>#N/A</v>
      </c>
      <c r="AC66" s="24" t="e">
        <f t="shared" si="4"/>
        <v>#N/A</v>
      </c>
      <c r="AD66" s="24" t="e">
        <f>-9.376+(0.0001882*Table1[[#This Row],[LL *SH]])+(0.0022*Table1[[#This Row],[Age*LL]])+(0.005841*Table1[[#This Row],[Age*SH]])-(0.002658*Table1[[#This Row],[Age*Mass]])+(0.07693*(Table1[[#This Row],[Mass/Stature]]*100))</f>
        <v>#N/A</v>
      </c>
      <c r="AE66" s="16" t="e">
        <f t="shared" si="5"/>
        <v>#N/A</v>
      </c>
      <c r="AF66" s="25" t="e">
        <f>-7.709133+(0.0042232*(Table1[[#This Row],[Age]]*Table1[[#This Row],[Stature (cm)]]))</f>
        <v>#N/A</v>
      </c>
      <c r="AG66" s="16" t="e">
        <f>Table1[[#This Row],[Age]]-Table1[[#This Row],[Moore Maturity Offset]]</f>
        <v>#N/A</v>
      </c>
    </row>
    <row r="67" spans="1:33" ht="25" customHeight="1" x14ac:dyDescent="0.2">
      <c r="A67" s="23"/>
      <c r="B67" s="14" t="e">
        <f t="shared" ref="B67:B98" si="6">VLOOKUP(A67,TBL_Player,2,FALSE)</f>
        <v>#N/A</v>
      </c>
      <c r="C67" s="14" t="e">
        <f>VLOOKUP(Table1[[#This Row],[Name]], TBL_Player, 3, FALSE)</f>
        <v>#N/A</v>
      </c>
      <c r="D67" s="73"/>
      <c r="E67" s="15" t="e">
        <f>VLOOKUP(Table1[[#This Row],[Name]],TBL_Player,5,FALSE)</f>
        <v>#N/A</v>
      </c>
      <c r="F67" s="16" t="e">
        <f>(Table1[[#This Row],[Data Collection Date]]-E67)/365.25</f>
        <v>#N/A</v>
      </c>
      <c r="G67" s="79"/>
      <c r="H67" s="79"/>
      <c r="I67" s="75">
        <f>Table1[[#This Row],[Stature (cm)]]-Table1[[#This Row],[Sitting Height (cm)]]</f>
        <v>0</v>
      </c>
      <c r="J67" s="79"/>
      <c r="K67" s="76">
        <f>Table1[[#This Row],[Leg Length (cm)]]*Table1[[#This Row],[Sitting Height (cm)]]</f>
        <v>0</v>
      </c>
      <c r="L67" s="80" t="e">
        <f>Table1[[#This Row],[Age]]*Table1[[#This Row],[Leg Length (cm)]]</f>
        <v>#N/A</v>
      </c>
      <c r="M67" s="80" t="e">
        <f>Table1[[#This Row],[Age]]*Table1[[#This Row],[Sitting Height (cm)]]</f>
        <v>#N/A</v>
      </c>
      <c r="N67" s="80" t="e">
        <f>Table1[[#This Row],[Age]]*Table1[[#This Row],[Body Mass (kg)]]</f>
        <v>#N/A</v>
      </c>
      <c r="O67" s="81" t="e">
        <f>Table1[[#This Row],[Body Mass (kg)]]/Table1[[#This Row],[Stature (cm)]]*100</f>
        <v>#DIV/0!</v>
      </c>
      <c r="P67" s="81" t="e">
        <f>Table1[[#This Row],[Body Mass (kg)]]/Table1[[#This Row],[Stature (cm)]]</f>
        <v>#DIV/0!</v>
      </c>
      <c r="Q67" s="81" t="e">
        <f>VLOOKUP(Table1[[#This Row],[Age]],TBL_RegressionMale,2,TRUE)</f>
        <v>#N/A</v>
      </c>
      <c r="R67" s="81" t="e">
        <f>VLOOKUP(Table1[[#This Row],[Age]],TBL_RegressionMale,3,TRUE)</f>
        <v>#N/A</v>
      </c>
      <c r="S67" s="81" t="e">
        <f>VLOOKUP(Table1[[#This Row],[Age]],TBL_RegressionMale,4,TRUE)</f>
        <v>#N/A</v>
      </c>
      <c r="T67" s="81" t="e">
        <f>VLOOKUP(Table1[[#This Row],[Age]],TBL_RegressionMale,5,TRUE)</f>
        <v>#N/A</v>
      </c>
      <c r="U67" s="78"/>
      <c r="V67" s="78">
        <f>Table1[[#This Row],[Mother Height (cm)]]*0.3937</f>
        <v>0</v>
      </c>
      <c r="W67" s="76">
        <f>((Table1[[#This Row],[Mother Height (in)]]*0.953)+2.803)*2.54</f>
        <v>7.1196200000000003</v>
      </c>
      <c r="X67" s="78"/>
      <c r="Y67" s="27">
        <f>Table1[[#This Row],[Father Height (cm)]]*0.3937</f>
        <v>0</v>
      </c>
      <c r="Z67" s="19">
        <f>((Table1[[#This Row],[Father Heght (in)]]*0.955)+2.316)*2.54</f>
        <v>5.8826399999999994</v>
      </c>
      <c r="AA67" s="18">
        <f>(Table1[[#This Row],[Adjusted Mother Height (cm)]]+Table1[[#This Row],[Adjusted Father Height (cm)]])/2</f>
        <v>6.5011299999999999</v>
      </c>
      <c r="AB67" s="18" t="e">
        <f>Q67+(Table1[[#This Row],[Stature (in)]]*Table1[[#This Row],[Stature (cm)]])+(Table1[[#This Row],[Body Mass regression (lb)]]*Table1[[#This Row],[Body Mass (kg)]])+(Table1[[#This Row],[Midparent stature regression]]*Table1[[#This Row],[Adjusted Midparent Stature (cm)]])</f>
        <v>#N/A</v>
      </c>
      <c r="AC67" s="24" t="e">
        <f t="shared" ref="AC67:AC98" si="7">(G67/AB67)*100</f>
        <v>#N/A</v>
      </c>
      <c r="AD67" s="24" t="e">
        <f>-9.376+(0.0001882*Table1[[#This Row],[LL *SH]])+(0.0022*Table1[[#This Row],[Age*LL]])+(0.005841*Table1[[#This Row],[Age*SH]])-(0.002658*Table1[[#This Row],[Age*Mass]])+(0.07693*(Table1[[#This Row],[Mass/Stature]]*100))</f>
        <v>#N/A</v>
      </c>
      <c r="AE67" s="16" t="e">
        <f t="shared" ref="AE67:AE98" si="8">F67-AD67</f>
        <v>#N/A</v>
      </c>
      <c r="AF67" s="25" t="e">
        <f>-7.709133+(0.0042232*(Table1[[#This Row],[Age]]*Table1[[#This Row],[Stature (cm)]]))</f>
        <v>#N/A</v>
      </c>
      <c r="AG67" s="16" t="e">
        <f>Table1[[#This Row],[Age]]-Table1[[#This Row],[Moore Maturity Offset]]</f>
        <v>#N/A</v>
      </c>
    </row>
    <row r="68" spans="1:33" ht="25" customHeight="1" x14ac:dyDescent="0.2">
      <c r="A68" s="23"/>
      <c r="B68" s="14" t="e">
        <f t="shared" si="6"/>
        <v>#N/A</v>
      </c>
      <c r="C68" s="14" t="e">
        <f>VLOOKUP(Table1[[#This Row],[Name]], TBL_Player, 3, FALSE)</f>
        <v>#N/A</v>
      </c>
      <c r="D68" s="73"/>
      <c r="E68" s="15" t="e">
        <f>VLOOKUP(Table1[[#This Row],[Name]],TBL_Player,5,FALSE)</f>
        <v>#N/A</v>
      </c>
      <c r="F68" s="16" t="e">
        <f>(Table1[[#This Row],[Data Collection Date]]-E68)/365.25</f>
        <v>#N/A</v>
      </c>
      <c r="G68" s="79"/>
      <c r="H68" s="79"/>
      <c r="I68" s="75">
        <f>Table1[[#This Row],[Stature (cm)]]-Table1[[#This Row],[Sitting Height (cm)]]</f>
        <v>0</v>
      </c>
      <c r="J68" s="79"/>
      <c r="K68" s="76">
        <f>Table1[[#This Row],[Leg Length (cm)]]*Table1[[#This Row],[Sitting Height (cm)]]</f>
        <v>0</v>
      </c>
      <c r="L68" s="80" t="e">
        <f>Table1[[#This Row],[Age]]*Table1[[#This Row],[Leg Length (cm)]]</f>
        <v>#N/A</v>
      </c>
      <c r="M68" s="80" t="e">
        <f>Table1[[#This Row],[Age]]*Table1[[#This Row],[Sitting Height (cm)]]</f>
        <v>#N/A</v>
      </c>
      <c r="N68" s="80" t="e">
        <f>Table1[[#This Row],[Age]]*Table1[[#This Row],[Body Mass (kg)]]</f>
        <v>#N/A</v>
      </c>
      <c r="O68" s="81" t="e">
        <f>Table1[[#This Row],[Body Mass (kg)]]/Table1[[#This Row],[Stature (cm)]]*100</f>
        <v>#DIV/0!</v>
      </c>
      <c r="P68" s="81" t="e">
        <f>Table1[[#This Row],[Body Mass (kg)]]/Table1[[#This Row],[Stature (cm)]]</f>
        <v>#DIV/0!</v>
      </c>
      <c r="Q68" s="81" t="e">
        <f>VLOOKUP(Table1[[#This Row],[Age]],TBL_RegressionMale,2,TRUE)</f>
        <v>#N/A</v>
      </c>
      <c r="R68" s="81" t="e">
        <f>VLOOKUP(Table1[[#This Row],[Age]],TBL_RegressionMale,3,TRUE)</f>
        <v>#N/A</v>
      </c>
      <c r="S68" s="81" t="e">
        <f>VLOOKUP(Table1[[#This Row],[Age]],TBL_RegressionMale,4,TRUE)</f>
        <v>#N/A</v>
      </c>
      <c r="T68" s="81" t="e">
        <f>VLOOKUP(Table1[[#This Row],[Age]],TBL_RegressionMale,5,TRUE)</f>
        <v>#N/A</v>
      </c>
      <c r="U68" s="78"/>
      <c r="V68" s="78">
        <f>Table1[[#This Row],[Mother Height (cm)]]*0.3937</f>
        <v>0</v>
      </c>
      <c r="W68" s="76">
        <f>((Table1[[#This Row],[Mother Height (in)]]*0.953)+2.803)*2.54</f>
        <v>7.1196200000000003</v>
      </c>
      <c r="X68" s="78"/>
      <c r="Y68" s="27">
        <f>Table1[[#This Row],[Father Height (cm)]]*0.3937</f>
        <v>0</v>
      </c>
      <c r="Z68" s="19">
        <f>((Table1[[#This Row],[Father Heght (in)]]*0.955)+2.316)*2.54</f>
        <v>5.8826399999999994</v>
      </c>
      <c r="AA68" s="18">
        <f>(Table1[[#This Row],[Adjusted Mother Height (cm)]]+Table1[[#This Row],[Adjusted Father Height (cm)]])/2</f>
        <v>6.5011299999999999</v>
      </c>
      <c r="AB68" s="18" t="e">
        <f>Q68+(Table1[[#This Row],[Stature (in)]]*Table1[[#This Row],[Stature (cm)]])+(Table1[[#This Row],[Body Mass regression (lb)]]*Table1[[#This Row],[Body Mass (kg)]])+(Table1[[#This Row],[Midparent stature regression]]*Table1[[#This Row],[Adjusted Midparent Stature (cm)]])</f>
        <v>#N/A</v>
      </c>
      <c r="AC68" s="24" t="e">
        <f t="shared" si="7"/>
        <v>#N/A</v>
      </c>
      <c r="AD68" s="24" t="e">
        <f>-9.376+(0.0001882*Table1[[#This Row],[LL *SH]])+(0.0022*Table1[[#This Row],[Age*LL]])+(0.005841*Table1[[#This Row],[Age*SH]])-(0.002658*Table1[[#This Row],[Age*Mass]])+(0.07693*(Table1[[#This Row],[Mass/Stature]]*100))</f>
        <v>#N/A</v>
      </c>
      <c r="AE68" s="16" t="e">
        <f t="shared" si="8"/>
        <v>#N/A</v>
      </c>
      <c r="AF68" s="25" t="e">
        <f>-7.709133+(0.0042232*(Table1[[#This Row],[Age]]*Table1[[#This Row],[Stature (cm)]]))</f>
        <v>#N/A</v>
      </c>
      <c r="AG68" s="16" t="e">
        <f>Table1[[#This Row],[Age]]-Table1[[#This Row],[Moore Maturity Offset]]</f>
        <v>#N/A</v>
      </c>
    </row>
    <row r="69" spans="1:33" ht="25" customHeight="1" x14ac:dyDescent="0.2">
      <c r="A69" s="23"/>
      <c r="B69" s="14" t="e">
        <f t="shared" si="6"/>
        <v>#N/A</v>
      </c>
      <c r="C69" s="14" t="e">
        <f>VLOOKUP(Table1[[#This Row],[Name]], TBL_Player, 3, FALSE)</f>
        <v>#N/A</v>
      </c>
      <c r="D69" s="73"/>
      <c r="E69" s="15" t="e">
        <f>VLOOKUP(Table1[[#This Row],[Name]],TBL_Player,5,FALSE)</f>
        <v>#N/A</v>
      </c>
      <c r="F69" s="16" t="e">
        <f>(Table1[[#This Row],[Data Collection Date]]-E69)/365.25</f>
        <v>#N/A</v>
      </c>
      <c r="G69" s="79"/>
      <c r="H69" s="79"/>
      <c r="I69" s="75">
        <f>Table1[[#This Row],[Stature (cm)]]-Table1[[#This Row],[Sitting Height (cm)]]</f>
        <v>0</v>
      </c>
      <c r="J69" s="79"/>
      <c r="K69" s="76">
        <f>Table1[[#This Row],[Leg Length (cm)]]*Table1[[#This Row],[Sitting Height (cm)]]</f>
        <v>0</v>
      </c>
      <c r="L69" s="80" t="e">
        <f>Table1[[#This Row],[Age]]*Table1[[#This Row],[Leg Length (cm)]]</f>
        <v>#N/A</v>
      </c>
      <c r="M69" s="80" t="e">
        <f>Table1[[#This Row],[Age]]*Table1[[#This Row],[Sitting Height (cm)]]</f>
        <v>#N/A</v>
      </c>
      <c r="N69" s="80" t="e">
        <f>Table1[[#This Row],[Age]]*Table1[[#This Row],[Body Mass (kg)]]</f>
        <v>#N/A</v>
      </c>
      <c r="O69" s="81" t="e">
        <f>Table1[[#This Row],[Body Mass (kg)]]/Table1[[#This Row],[Stature (cm)]]*100</f>
        <v>#DIV/0!</v>
      </c>
      <c r="P69" s="81" t="e">
        <f>Table1[[#This Row],[Body Mass (kg)]]/Table1[[#This Row],[Stature (cm)]]</f>
        <v>#DIV/0!</v>
      </c>
      <c r="Q69" s="81" t="e">
        <f>VLOOKUP(Table1[[#This Row],[Age]],TBL_RegressionMale,2,TRUE)</f>
        <v>#N/A</v>
      </c>
      <c r="R69" s="81" t="e">
        <f>VLOOKUP(Table1[[#This Row],[Age]],TBL_RegressionMale,3,TRUE)</f>
        <v>#N/A</v>
      </c>
      <c r="S69" s="81" t="e">
        <f>VLOOKUP(Table1[[#This Row],[Age]],TBL_RegressionMale,4,TRUE)</f>
        <v>#N/A</v>
      </c>
      <c r="T69" s="81" t="e">
        <f>VLOOKUP(Table1[[#This Row],[Age]],TBL_RegressionMale,5,TRUE)</f>
        <v>#N/A</v>
      </c>
      <c r="U69" s="78"/>
      <c r="V69" s="78">
        <f>Table1[[#This Row],[Mother Height (cm)]]*0.3937</f>
        <v>0</v>
      </c>
      <c r="W69" s="76">
        <f>((Table1[[#This Row],[Mother Height (in)]]*0.953)+2.803)*2.54</f>
        <v>7.1196200000000003</v>
      </c>
      <c r="X69" s="78"/>
      <c r="Y69" s="27">
        <f>Table1[[#This Row],[Father Height (cm)]]*0.3937</f>
        <v>0</v>
      </c>
      <c r="Z69" s="19">
        <f>((Table1[[#This Row],[Father Heght (in)]]*0.955)+2.316)*2.54</f>
        <v>5.8826399999999994</v>
      </c>
      <c r="AA69" s="18">
        <f>(Table1[[#This Row],[Adjusted Mother Height (cm)]]+Table1[[#This Row],[Adjusted Father Height (cm)]])/2</f>
        <v>6.5011299999999999</v>
      </c>
      <c r="AB69" s="18" t="e">
        <f>Q69+(Table1[[#This Row],[Stature (in)]]*Table1[[#This Row],[Stature (cm)]])+(Table1[[#This Row],[Body Mass regression (lb)]]*Table1[[#This Row],[Body Mass (kg)]])+(Table1[[#This Row],[Midparent stature regression]]*Table1[[#This Row],[Adjusted Midparent Stature (cm)]])</f>
        <v>#N/A</v>
      </c>
      <c r="AC69" s="24" t="e">
        <f t="shared" si="7"/>
        <v>#N/A</v>
      </c>
      <c r="AD69" s="24" t="e">
        <f>-9.376+(0.0001882*Table1[[#This Row],[LL *SH]])+(0.0022*Table1[[#This Row],[Age*LL]])+(0.005841*Table1[[#This Row],[Age*SH]])-(0.002658*Table1[[#This Row],[Age*Mass]])+(0.07693*(Table1[[#This Row],[Mass/Stature]]*100))</f>
        <v>#N/A</v>
      </c>
      <c r="AE69" s="16" t="e">
        <f t="shared" si="8"/>
        <v>#N/A</v>
      </c>
      <c r="AF69" s="25" t="e">
        <f>-7.709133+(0.0042232*(Table1[[#This Row],[Age]]*Table1[[#This Row],[Stature (cm)]]))</f>
        <v>#N/A</v>
      </c>
      <c r="AG69" s="16" t="e">
        <f>Table1[[#This Row],[Age]]-Table1[[#This Row],[Moore Maturity Offset]]</f>
        <v>#N/A</v>
      </c>
    </row>
    <row r="70" spans="1:33" ht="25" customHeight="1" x14ac:dyDescent="0.2">
      <c r="A70" s="23"/>
      <c r="B70" s="14" t="e">
        <f t="shared" si="6"/>
        <v>#N/A</v>
      </c>
      <c r="C70" s="14" t="e">
        <f>VLOOKUP(Table1[[#This Row],[Name]], TBL_Player, 3, FALSE)</f>
        <v>#N/A</v>
      </c>
      <c r="D70" s="73"/>
      <c r="E70" s="15" t="e">
        <f>VLOOKUP(Table1[[#This Row],[Name]],TBL_Player,5,FALSE)</f>
        <v>#N/A</v>
      </c>
      <c r="F70" s="16" t="e">
        <f>(Table1[[#This Row],[Data Collection Date]]-E70)/365.25</f>
        <v>#N/A</v>
      </c>
      <c r="G70" s="79"/>
      <c r="H70" s="79"/>
      <c r="I70" s="75">
        <f>Table1[[#This Row],[Stature (cm)]]-Table1[[#This Row],[Sitting Height (cm)]]</f>
        <v>0</v>
      </c>
      <c r="J70" s="79"/>
      <c r="K70" s="76">
        <f>Table1[[#This Row],[Leg Length (cm)]]*Table1[[#This Row],[Sitting Height (cm)]]</f>
        <v>0</v>
      </c>
      <c r="L70" s="80" t="e">
        <f>Table1[[#This Row],[Age]]*Table1[[#This Row],[Leg Length (cm)]]</f>
        <v>#N/A</v>
      </c>
      <c r="M70" s="80" t="e">
        <f>Table1[[#This Row],[Age]]*Table1[[#This Row],[Sitting Height (cm)]]</f>
        <v>#N/A</v>
      </c>
      <c r="N70" s="80" t="e">
        <f>Table1[[#This Row],[Age]]*Table1[[#This Row],[Body Mass (kg)]]</f>
        <v>#N/A</v>
      </c>
      <c r="O70" s="81" t="e">
        <f>Table1[[#This Row],[Body Mass (kg)]]/Table1[[#This Row],[Stature (cm)]]*100</f>
        <v>#DIV/0!</v>
      </c>
      <c r="P70" s="81" t="e">
        <f>Table1[[#This Row],[Body Mass (kg)]]/Table1[[#This Row],[Stature (cm)]]</f>
        <v>#DIV/0!</v>
      </c>
      <c r="Q70" s="81" t="e">
        <f>VLOOKUP(Table1[[#This Row],[Age]],TBL_RegressionMale,2,TRUE)</f>
        <v>#N/A</v>
      </c>
      <c r="R70" s="81" t="e">
        <f>VLOOKUP(Table1[[#This Row],[Age]],TBL_RegressionMale,3,TRUE)</f>
        <v>#N/A</v>
      </c>
      <c r="S70" s="81" t="e">
        <f>VLOOKUP(Table1[[#This Row],[Age]],TBL_RegressionMale,4,TRUE)</f>
        <v>#N/A</v>
      </c>
      <c r="T70" s="81" t="e">
        <f>VLOOKUP(Table1[[#This Row],[Age]],TBL_RegressionMale,5,TRUE)</f>
        <v>#N/A</v>
      </c>
      <c r="U70" s="78"/>
      <c r="V70" s="78">
        <f>Table1[[#This Row],[Mother Height (cm)]]*0.3937</f>
        <v>0</v>
      </c>
      <c r="W70" s="76">
        <f>((Table1[[#This Row],[Mother Height (in)]]*0.953)+2.803)*2.54</f>
        <v>7.1196200000000003</v>
      </c>
      <c r="X70" s="78"/>
      <c r="Y70" s="27">
        <f>Table1[[#This Row],[Father Height (cm)]]*0.3937</f>
        <v>0</v>
      </c>
      <c r="Z70" s="19">
        <f>((Table1[[#This Row],[Father Heght (in)]]*0.955)+2.316)*2.54</f>
        <v>5.8826399999999994</v>
      </c>
      <c r="AA70" s="18">
        <f>(Table1[[#This Row],[Adjusted Mother Height (cm)]]+Table1[[#This Row],[Adjusted Father Height (cm)]])/2</f>
        <v>6.5011299999999999</v>
      </c>
      <c r="AB70" s="18" t="e">
        <f>Q70+(Table1[[#This Row],[Stature (in)]]*Table1[[#This Row],[Stature (cm)]])+(Table1[[#This Row],[Body Mass regression (lb)]]*Table1[[#This Row],[Body Mass (kg)]])+(Table1[[#This Row],[Midparent stature regression]]*Table1[[#This Row],[Adjusted Midparent Stature (cm)]])</f>
        <v>#N/A</v>
      </c>
      <c r="AC70" s="24" t="e">
        <f t="shared" si="7"/>
        <v>#N/A</v>
      </c>
      <c r="AD70" s="24" t="e">
        <f>-9.376+(0.0001882*Table1[[#This Row],[LL *SH]])+(0.0022*Table1[[#This Row],[Age*LL]])+(0.005841*Table1[[#This Row],[Age*SH]])-(0.002658*Table1[[#This Row],[Age*Mass]])+(0.07693*(Table1[[#This Row],[Mass/Stature]]*100))</f>
        <v>#N/A</v>
      </c>
      <c r="AE70" s="16" t="e">
        <f t="shared" si="8"/>
        <v>#N/A</v>
      </c>
      <c r="AF70" s="25" t="e">
        <f>-7.709133+(0.0042232*(Table1[[#This Row],[Age]]*Table1[[#This Row],[Stature (cm)]]))</f>
        <v>#N/A</v>
      </c>
      <c r="AG70" s="16" t="e">
        <f>Table1[[#This Row],[Age]]-Table1[[#This Row],[Moore Maturity Offset]]</f>
        <v>#N/A</v>
      </c>
    </row>
    <row r="71" spans="1:33" ht="25" customHeight="1" x14ac:dyDescent="0.2">
      <c r="A71" s="23"/>
      <c r="B71" s="14" t="e">
        <f t="shared" si="6"/>
        <v>#N/A</v>
      </c>
      <c r="C71" s="14" t="e">
        <f>VLOOKUP(Table1[[#This Row],[Name]], TBL_Player, 3, FALSE)</f>
        <v>#N/A</v>
      </c>
      <c r="D71" s="73"/>
      <c r="E71" s="15" t="e">
        <f>VLOOKUP(Table1[[#This Row],[Name]],TBL_Player,5,FALSE)</f>
        <v>#N/A</v>
      </c>
      <c r="F71" s="16" t="e">
        <f>(Table1[[#This Row],[Data Collection Date]]-E71)/365.25</f>
        <v>#N/A</v>
      </c>
      <c r="G71" s="79"/>
      <c r="H71" s="79"/>
      <c r="I71" s="75">
        <f>Table1[[#This Row],[Stature (cm)]]-Table1[[#This Row],[Sitting Height (cm)]]</f>
        <v>0</v>
      </c>
      <c r="J71" s="79"/>
      <c r="K71" s="76">
        <f>Table1[[#This Row],[Leg Length (cm)]]*Table1[[#This Row],[Sitting Height (cm)]]</f>
        <v>0</v>
      </c>
      <c r="L71" s="80" t="e">
        <f>Table1[[#This Row],[Age]]*Table1[[#This Row],[Leg Length (cm)]]</f>
        <v>#N/A</v>
      </c>
      <c r="M71" s="80" t="e">
        <f>Table1[[#This Row],[Age]]*Table1[[#This Row],[Sitting Height (cm)]]</f>
        <v>#N/A</v>
      </c>
      <c r="N71" s="80" t="e">
        <f>Table1[[#This Row],[Age]]*Table1[[#This Row],[Body Mass (kg)]]</f>
        <v>#N/A</v>
      </c>
      <c r="O71" s="81" t="e">
        <f>Table1[[#This Row],[Body Mass (kg)]]/Table1[[#This Row],[Stature (cm)]]*100</f>
        <v>#DIV/0!</v>
      </c>
      <c r="P71" s="81" t="e">
        <f>Table1[[#This Row],[Body Mass (kg)]]/Table1[[#This Row],[Stature (cm)]]</f>
        <v>#DIV/0!</v>
      </c>
      <c r="Q71" s="81" t="e">
        <f>VLOOKUP(Table1[[#This Row],[Age]],TBL_RegressionMale,2,TRUE)</f>
        <v>#N/A</v>
      </c>
      <c r="R71" s="81" t="e">
        <f>VLOOKUP(Table1[[#This Row],[Age]],TBL_RegressionMale,3,TRUE)</f>
        <v>#N/A</v>
      </c>
      <c r="S71" s="81" t="e">
        <f>VLOOKUP(Table1[[#This Row],[Age]],TBL_RegressionMale,4,TRUE)</f>
        <v>#N/A</v>
      </c>
      <c r="T71" s="81" t="e">
        <f>VLOOKUP(Table1[[#This Row],[Age]],TBL_RegressionMale,5,TRUE)</f>
        <v>#N/A</v>
      </c>
      <c r="U71" s="78"/>
      <c r="V71" s="78">
        <f>Table1[[#This Row],[Mother Height (cm)]]*0.3937</f>
        <v>0</v>
      </c>
      <c r="W71" s="76">
        <f>((Table1[[#This Row],[Mother Height (in)]]*0.953)+2.803)*2.54</f>
        <v>7.1196200000000003</v>
      </c>
      <c r="X71" s="78"/>
      <c r="Y71" s="27">
        <f>Table1[[#This Row],[Father Height (cm)]]*0.3937</f>
        <v>0</v>
      </c>
      <c r="Z71" s="19">
        <f>((Table1[[#This Row],[Father Heght (in)]]*0.955)+2.316)*2.54</f>
        <v>5.8826399999999994</v>
      </c>
      <c r="AA71" s="18">
        <f>(Table1[[#This Row],[Adjusted Mother Height (cm)]]+Table1[[#This Row],[Adjusted Father Height (cm)]])/2</f>
        <v>6.5011299999999999</v>
      </c>
      <c r="AB71" s="18" t="e">
        <f>Q71+(Table1[[#This Row],[Stature (in)]]*Table1[[#This Row],[Stature (cm)]])+(Table1[[#This Row],[Body Mass regression (lb)]]*Table1[[#This Row],[Body Mass (kg)]])+(Table1[[#This Row],[Midparent stature regression]]*Table1[[#This Row],[Adjusted Midparent Stature (cm)]])</f>
        <v>#N/A</v>
      </c>
      <c r="AC71" s="24" t="e">
        <f t="shared" si="7"/>
        <v>#N/A</v>
      </c>
      <c r="AD71" s="24" t="e">
        <f>-9.376+(0.0001882*Table1[[#This Row],[LL *SH]])+(0.0022*Table1[[#This Row],[Age*LL]])+(0.005841*Table1[[#This Row],[Age*SH]])-(0.002658*Table1[[#This Row],[Age*Mass]])+(0.07693*(Table1[[#This Row],[Mass/Stature]]*100))</f>
        <v>#N/A</v>
      </c>
      <c r="AE71" s="16" t="e">
        <f t="shared" si="8"/>
        <v>#N/A</v>
      </c>
      <c r="AF71" s="25" t="e">
        <f>-7.709133+(0.0042232*(Table1[[#This Row],[Age]]*Table1[[#This Row],[Stature (cm)]]))</f>
        <v>#N/A</v>
      </c>
      <c r="AG71" s="16" t="e">
        <f>Table1[[#This Row],[Age]]-Table1[[#This Row],[Moore Maturity Offset]]</f>
        <v>#N/A</v>
      </c>
    </row>
    <row r="72" spans="1:33" ht="25" customHeight="1" x14ac:dyDescent="0.2">
      <c r="A72" s="23"/>
      <c r="B72" s="14" t="e">
        <f t="shared" si="6"/>
        <v>#N/A</v>
      </c>
      <c r="C72" s="14" t="e">
        <f>VLOOKUP(Table1[[#This Row],[Name]], TBL_Player, 3, FALSE)</f>
        <v>#N/A</v>
      </c>
      <c r="D72" s="73"/>
      <c r="E72" s="15" t="e">
        <f>VLOOKUP(Table1[[#This Row],[Name]],TBL_Player,5,FALSE)</f>
        <v>#N/A</v>
      </c>
      <c r="F72" s="16" t="e">
        <f>(Table1[[#This Row],[Data Collection Date]]-E72)/365.25</f>
        <v>#N/A</v>
      </c>
      <c r="G72" s="79"/>
      <c r="H72" s="79"/>
      <c r="I72" s="75">
        <f>Table1[[#This Row],[Stature (cm)]]-Table1[[#This Row],[Sitting Height (cm)]]</f>
        <v>0</v>
      </c>
      <c r="J72" s="79"/>
      <c r="K72" s="76">
        <f>Table1[[#This Row],[Leg Length (cm)]]*Table1[[#This Row],[Sitting Height (cm)]]</f>
        <v>0</v>
      </c>
      <c r="L72" s="80" t="e">
        <f>Table1[[#This Row],[Age]]*Table1[[#This Row],[Leg Length (cm)]]</f>
        <v>#N/A</v>
      </c>
      <c r="M72" s="80" t="e">
        <f>Table1[[#This Row],[Age]]*Table1[[#This Row],[Sitting Height (cm)]]</f>
        <v>#N/A</v>
      </c>
      <c r="N72" s="80" t="e">
        <f>Table1[[#This Row],[Age]]*Table1[[#This Row],[Body Mass (kg)]]</f>
        <v>#N/A</v>
      </c>
      <c r="O72" s="81" t="e">
        <f>Table1[[#This Row],[Body Mass (kg)]]/Table1[[#This Row],[Stature (cm)]]*100</f>
        <v>#DIV/0!</v>
      </c>
      <c r="P72" s="81" t="e">
        <f>Table1[[#This Row],[Body Mass (kg)]]/Table1[[#This Row],[Stature (cm)]]</f>
        <v>#DIV/0!</v>
      </c>
      <c r="Q72" s="81" t="e">
        <f>VLOOKUP(Table1[[#This Row],[Age]],TBL_RegressionMale,2,TRUE)</f>
        <v>#N/A</v>
      </c>
      <c r="R72" s="81" t="e">
        <f>VLOOKUP(Table1[[#This Row],[Age]],TBL_RegressionMale,3,TRUE)</f>
        <v>#N/A</v>
      </c>
      <c r="S72" s="81" t="e">
        <f>VLOOKUP(Table1[[#This Row],[Age]],TBL_RegressionMale,4,TRUE)</f>
        <v>#N/A</v>
      </c>
      <c r="T72" s="81" t="e">
        <f>VLOOKUP(Table1[[#This Row],[Age]],TBL_RegressionMale,5,TRUE)</f>
        <v>#N/A</v>
      </c>
      <c r="U72" s="78"/>
      <c r="V72" s="78">
        <f>Table1[[#This Row],[Mother Height (cm)]]*0.3937</f>
        <v>0</v>
      </c>
      <c r="W72" s="76">
        <f>((Table1[[#This Row],[Mother Height (in)]]*0.953)+2.803)*2.54</f>
        <v>7.1196200000000003</v>
      </c>
      <c r="X72" s="78"/>
      <c r="Y72" s="27">
        <f>Table1[[#This Row],[Father Height (cm)]]*0.3937</f>
        <v>0</v>
      </c>
      <c r="Z72" s="19">
        <f>((Table1[[#This Row],[Father Heght (in)]]*0.955)+2.316)*2.54</f>
        <v>5.8826399999999994</v>
      </c>
      <c r="AA72" s="18">
        <f>(Table1[[#This Row],[Adjusted Mother Height (cm)]]+Table1[[#This Row],[Adjusted Father Height (cm)]])/2</f>
        <v>6.5011299999999999</v>
      </c>
      <c r="AB72" s="18" t="e">
        <f>Q72+(Table1[[#This Row],[Stature (in)]]*Table1[[#This Row],[Stature (cm)]])+(Table1[[#This Row],[Body Mass regression (lb)]]*Table1[[#This Row],[Body Mass (kg)]])+(Table1[[#This Row],[Midparent stature regression]]*Table1[[#This Row],[Adjusted Midparent Stature (cm)]])</f>
        <v>#N/A</v>
      </c>
      <c r="AC72" s="24" t="e">
        <f t="shared" si="7"/>
        <v>#N/A</v>
      </c>
      <c r="AD72" s="24" t="e">
        <f>-9.376+(0.0001882*Table1[[#This Row],[LL *SH]])+(0.0022*Table1[[#This Row],[Age*LL]])+(0.005841*Table1[[#This Row],[Age*SH]])-(0.002658*Table1[[#This Row],[Age*Mass]])+(0.07693*(Table1[[#This Row],[Mass/Stature]]*100))</f>
        <v>#N/A</v>
      </c>
      <c r="AE72" s="16" t="e">
        <f t="shared" si="8"/>
        <v>#N/A</v>
      </c>
      <c r="AF72" s="25" t="e">
        <f>-7.709133+(0.0042232*(Table1[[#This Row],[Age]]*Table1[[#This Row],[Stature (cm)]]))</f>
        <v>#N/A</v>
      </c>
      <c r="AG72" s="16" t="e">
        <f>Table1[[#This Row],[Age]]-Table1[[#This Row],[Moore Maturity Offset]]</f>
        <v>#N/A</v>
      </c>
    </row>
    <row r="73" spans="1:33" ht="25" customHeight="1" x14ac:dyDescent="0.2">
      <c r="A73" s="23"/>
      <c r="B73" s="14" t="e">
        <f t="shared" si="6"/>
        <v>#N/A</v>
      </c>
      <c r="C73" s="14" t="e">
        <f>VLOOKUP(Table1[[#This Row],[Name]], TBL_Player, 3, FALSE)</f>
        <v>#N/A</v>
      </c>
      <c r="D73" s="73"/>
      <c r="E73" s="15" t="e">
        <f>VLOOKUP(Table1[[#This Row],[Name]],TBL_Player,5,FALSE)</f>
        <v>#N/A</v>
      </c>
      <c r="F73" s="16" t="e">
        <f>(Table1[[#This Row],[Data Collection Date]]-E73)/365.25</f>
        <v>#N/A</v>
      </c>
      <c r="G73" s="79"/>
      <c r="H73" s="79"/>
      <c r="I73" s="75">
        <f>Table1[[#This Row],[Stature (cm)]]-Table1[[#This Row],[Sitting Height (cm)]]</f>
        <v>0</v>
      </c>
      <c r="J73" s="79"/>
      <c r="K73" s="76">
        <f>Table1[[#This Row],[Leg Length (cm)]]*Table1[[#This Row],[Sitting Height (cm)]]</f>
        <v>0</v>
      </c>
      <c r="L73" s="80" t="e">
        <f>Table1[[#This Row],[Age]]*Table1[[#This Row],[Leg Length (cm)]]</f>
        <v>#N/A</v>
      </c>
      <c r="M73" s="80" t="e">
        <f>Table1[[#This Row],[Age]]*Table1[[#This Row],[Sitting Height (cm)]]</f>
        <v>#N/A</v>
      </c>
      <c r="N73" s="80" t="e">
        <f>Table1[[#This Row],[Age]]*Table1[[#This Row],[Body Mass (kg)]]</f>
        <v>#N/A</v>
      </c>
      <c r="O73" s="81" t="e">
        <f>Table1[[#This Row],[Body Mass (kg)]]/Table1[[#This Row],[Stature (cm)]]*100</f>
        <v>#DIV/0!</v>
      </c>
      <c r="P73" s="81" t="e">
        <f>Table1[[#This Row],[Body Mass (kg)]]/Table1[[#This Row],[Stature (cm)]]</f>
        <v>#DIV/0!</v>
      </c>
      <c r="Q73" s="81" t="e">
        <f>VLOOKUP(Table1[[#This Row],[Age]],TBL_RegressionMale,2,TRUE)</f>
        <v>#N/A</v>
      </c>
      <c r="R73" s="81" t="e">
        <f>VLOOKUP(Table1[[#This Row],[Age]],TBL_RegressionMale,3,TRUE)</f>
        <v>#N/A</v>
      </c>
      <c r="S73" s="81" t="e">
        <f>VLOOKUP(Table1[[#This Row],[Age]],TBL_RegressionMale,4,TRUE)</f>
        <v>#N/A</v>
      </c>
      <c r="T73" s="81" t="e">
        <f>VLOOKUP(Table1[[#This Row],[Age]],TBL_RegressionMale,5,TRUE)</f>
        <v>#N/A</v>
      </c>
      <c r="U73" s="78"/>
      <c r="V73" s="78">
        <f>Table1[[#This Row],[Mother Height (cm)]]*0.3937</f>
        <v>0</v>
      </c>
      <c r="W73" s="76">
        <f>((Table1[[#This Row],[Mother Height (in)]]*0.953)+2.803)*2.54</f>
        <v>7.1196200000000003</v>
      </c>
      <c r="X73" s="78"/>
      <c r="Y73" s="27">
        <f>Table1[[#This Row],[Father Height (cm)]]*0.3937</f>
        <v>0</v>
      </c>
      <c r="Z73" s="19">
        <f>((Table1[[#This Row],[Father Heght (in)]]*0.955)+2.316)*2.54</f>
        <v>5.8826399999999994</v>
      </c>
      <c r="AA73" s="18">
        <f>(Table1[[#This Row],[Adjusted Mother Height (cm)]]+Table1[[#This Row],[Adjusted Father Height (cm)]])/2</f>
        <v>6.5011299999999999</v>
      </c>
      <c r="AB73" s="18" t="e">
        <f>Q73+(Table1[[#This Row],[Stature (in)]]*Table1[[#This Row],[Stature (cm)]])+(Table1[[#This Row],[Body Mass regression (lb)]]*Table1[[#This Row],[Body Mass (kg)]])+(Table1[[#This Row],[Midparent stature regression]]*Table1[[#This Row],[Adjusted Midparent Stature (cm)]])</f>
        <v>#N/A</v>
      </c>
      <c r="AC73" s="24" t="e">
        <f t="shared" si="7"/>
        <v>#N/A</v>
      </c>
      <c r="AD73" s="24" t="e">
        <f>-9.376+(0.0001882*Table1[[#This Row],[LL *SH]])+(0.0022*Table1[[#This Row],[Age*LL]])+(0.005841*Table1[[#This Row],[Age*SH]])-(0.002658*Table1[[#This Row],[Age*Mass]])+(0.07693*(Table1[[#This Row],[Mass/Stature]]*100))</f>
        <v>#N/A</v>
      </c>
      <c r="AE73" s="16" t="e">
        <f t="shared" si="8"/>
        <v>#N/A</v>
      </c>
      <c r="AF73" s="25" t="e">
        <f>-7.709133+(0.0042232*(Table1[[#This Row],[Age]]*Table1[[#This Row],[Stature (cm)]]))</f>
        <v>#N/A</v>
      </c>
      <c r="AG73" s="16" t="e">
        <f>Table1[[#This Row],[Age]]-Table1[[#This Row],[Moore Maturity Offset]]</f>
        <v>#N/A</v>
      </c>
    </row>
    <row r="74" spans="1:33" ht="25" customHeight="1" x14ac:dyDescent="0.2">
      <c r="A74" s="23"/>
      <c r="B74" s="14" t="e">
        <f t="shared" si="6"/>
        <v>#N/A</v>
      </c>
      <c r="C74" s="14" t="e">
        <f>VLOOKUP(Table1[[#This Row],[Name]], TBL_Player, 3, FALSE)</f>
        <v>#N/A</v>
      </c>
      <c r="D74" s="73"/>
      <c r="E74" s="15" t="e">
        <f>VLOOKUP(Table1[[#This Row],[Name]],TBL_Player,5,FALSE)</f>
        <v>#N/A</v>
      </c>
      <c r="F74" s="16" t="e">
        <f>(Table1[[#This Row],[Data Collection Date]]-E74)/365.25</f>
        <v>#N/A</v>
      </c>
      <c r="G74" s="79"/>
      <c r="H74" s="79"/>
      <c r="I74" s="75">
        <f>Table1[[#This Row],[Stature (cm)]]-Table1[[#This Row],[Sitting Height (cm)]]</f>
        <v>0</v>
      </c>
      <c r="J74" s="79"/>
      <c r="K74" s="76">
        <f>Table1[[#This Row],[Leg Length (cm)]]*Table1[[#This Row],[Sitting Height (cm)]]</f>
        <v>0</v>
      </c>
      <c r="L74" s="80" t="e">
        <f>Table1[[#This Row],[Age]]*Table1[[#This Row],[Leg Length (cm)]]</f>
        <v>#N/A</v>
      </c>
      <c r="M74" s="80" t="e">
        <f>Table1[[#This Row],[Age]]*Table1[[#This Row],[Sitting Height (cm)]]</f>
        <v>#N/A</v>
      </c>
      <c r="N74" s="80" t="e">
        <f>Table1[[#This Row],[Age]]*Table1[[#This Row],[Body Mass (kg)]]</f>
        <v>#N/A</v>
      </c>
      <c r="O74" s="81" t="e">
        <f>Table1[[#This Row],[Body Mass (kg)]]/Table1[[#This Row],[Stature (cm)]]*100</f>
        <v>#DIV/0!</v>
      </c>
      <c r="P74" s="81" t="e">
        <f>Table1[[#This Row],[Body Mass (kg)]]/Table1[[#This Row],[Stature (cm)]]</f>
        <v>#DIV/0!</v>
      </c>
      <c r="Q74" s="81" t="e">
        <f>VLOOKUP(Table1[[#This Row],[Age]],TBL_RegressionMale,2,TRUE)</f>
        <v>#N/A</v>
      </c>
      <c r="R74" s="81" t="e">
        <f>VLOOKUP(Table1[[#This Row],[Age]],TBL_RegressionMale,3,TRUE)</f>
        <v>#N/A</v>
      </c>
      <c r="S74" s="81" t="e">
        <f>VLOOKUP(Table1[[#This Row],[Age]],TBL_RegressionMale,4,TRUE)</f>
        <v>#N/A</v>
      </c>
      <c r="T74" s="81" t="e">
        <f>VLOOKUP(Table1[[#This Row],[Age]],TBL_RegressionMale,5,TRUE)</f>
        <v>#N/A</v>
      </c>
      <c r="U74" s="78"/>
      <c r="V74" s="78">
        <f>Table1[[#This Row],[Mother Height (cm)]]*0.3937</f>
        <v>0</v>
      </c>
      <c r="W74" s="76">
        <f>((Table1[[#This Row],[Mother Height (in)]]*0.953)+2.803)*2.54</f>
        <v>7.1196200000000003</v>
      </c>
      <c r="X74" s="78"/>
      <c r="Y74" s="27">
        <f>Table1[[#This Row],[Father Height (cm)]]*0.3937</f>
        <v>0</v>
      </c>
      <c r="Z74" s="19">
        <f>((Table1[[#This Row],[Father Heght (in)]]*0.955)+2.316)*2.54</f>
        <v>5.8826399999999994</v>
      </c>
      <c r="AA74" s="18">
        <f>(Table1[[#This Row],[Adjusted Mother Height (cm)]]+Table1[[#This Row],[Adjusted Father Height (cm)]])/2</f>
        <v>6.5011299999999999</v>
      </c>
      <c r="AB74" s="18" t="e">
        <f>Q74+(Table1[[#This Row],[Stature (in)]]*Table1[[#This Row],[Stature (cm)]])+(Table1[[#This Row],[Body Mass regression (lb)]]*Table1[[#This Row],[Body Mass (kg)]])+(Table1[[#This Row],[Midparent stature regression]]*Table1[[#This Row],[Adjusted Midparent Stature (cm)]])</f>
        <v>#N/A</v>
      </c>
      <c r="AC74" s="24" t="e">
        <f t="shared" si="7"/>
        <v>#N/A</v>
      </c>
      <c r="AD74" s="24" t="e">
        <f>-9.376+(0.0001882*Table1[[#This Row],[LL *SH]])+(0.0022*Table1[[#This Row],[Age*LL]])+(0.005841*Table1[[#This Row],[Age*SH]])-(0.002658*Table1[[#This Row],[Age*Mass]])+(0.07693*(Table1[[#This Row],[Mass/Stature]]*100))</f>
        <v>#N/A</v>
      </c>
      <c r="AE74" s="16" t="e">
        <f t="shared" si="8"/>
        <v>#N/A</v>
      </c>
      <c r="AF74" s="25" t="e">
        <f>-7.709133+(0.0042232*(Table1[[#This Row],[Age]]*Table1[[#This Row],[Stature (cm)]]))</f>
        <v>#N/A</v>
      </c>
      <c r="AG74" s="16" t="e">
        <f>Table1[[#This Row],[Age]]-Table1[[#This Row],[Moore Maturity Offset]]</f>
        <v>#N/A</v>
      </c>
    </row>
    <row r="75" spans="1:33" ht="25" customHeight="1" x14ac:dyDescent="0.2">
      <c r="A75" s="23"/>
      <c r="B75" s="14" t="e">
        <f t="shared" si="6"/>
        <v>#N/A</v>
      </c>
      <c r="C75" s="14" t="e">
        <f>VLOOKUP(Table1[[#This Row],[Name]], TBL_Player, 3, FALSE)</f>
        <v>#N/A</v>
      </c>
      <c r="D75" s="73"/>
      <c r="E75" s="15" t="e">
        <f>VLOOKUP(Table1[[#This Row],[Name]],TBL_Player,5,FALSE)</f>
        <v>#N/A</v>
      </c>
      <c r="F75" s="16" t="e">
        <f>(Table1[[#This Row],[Data Collection Date]]-E75)/365.25</f>
        <v>#N/A</v>
      </c>
      <c r="G75" s="79"/>
      <c r="H75" s="79"/>
      <c r="I75" s="75">
        <f>Table1[[#This Row],[Stature (cm)]]-Table1[[#This Row],[Sitting Height (cm)]]</f>
        <v>0</v>
      </c>
      <c r="J75" s="79"/>
      <c r="K75" s="76">
        <f>Table1[[#This Row],[Leg Length (cm)]]*Table1[[#This Row],[Sitting Height (cm)]]</f>
        <v>0</v>
      </c>
      <c r="L75" s="80" t="e">
        <f>Table1[[#This Row],[Age]]*Table1[[#This Row],[Leg Length (cm)]]</f>
        <v>#N/A</v>
      </c>
      <c r="M75" s="80" t="e">
        <f>Table1[[#This Row],[Age]]*Table1[[#This Row],[Sitting Height (cm)]]</f>
        <v>#N/A</v>
      </c>
      <c r="N75" s="80" t="e">
        <f>Table1[[#This Row],[Age]]*Table1[[#This Row],[Body Mass (kg)]]</f>
        <v>#N/A</v>
      </c>
      <c r="O75" s="81" t="e">
        <f>Table1[[#This Row],[Body Mass (kg)]]/Table1[[#This Row],[Stature (cm)]]*100</f>
        <v>#DIV/0!</v>
      </c>
      <c r="P75" s="81" t="e">
        <f>Table1[[#This Row],[Body Mass (kg)]]/Table1[[#This Row],[Stature (cm)]]</f>
        <v>#DIV/0!</v>
      </c>
      <c r="Q75" s="81" t="e">
        <f>VLOOKUP(Table1[[#This Row],[Age]],TBL_RegressionMale,2,TRUE)</f>
        <v>#N/A</v>
      </c>
      <c r="R75" s="81" t="e">
        <f>VLOOKUP(Table1[[#This Row],[Age]],TBL_RegressionMale,3,TRUE)</f>
        <v>#N/A</v>
      </c>
      <c r="S75" s="81" t="e">
        <f>VLOOKUP(Table1[[#This Row],[Age]],TBL_RegressionMale,4,TRUE)</f>
        <v>#N/A</v>
      </c>
      <c r="T75" s="81" t="e">
        <f>VLOOKUP(Table1[[#This Row],[Age]],TBL_RegressionMale,5,TRUE)</f>
        <v>#N/A</v>
      </c>
      <c r="U75" s="78"/>
      <c r="V75" s="78">
        <f>Table1[[#This Row],[Mother Height (cm)]]*0.3937</f>
        <v>0</v>
      </c>
      <c r="W75" s="76">
        <f>((Table1[[#This Row],[Mother Height (in)]]*0.953)+2.803)*2.54</f>
        <v>7.1196200000000003</v>
      </c>
      <c r="X75" s="78"/>
      <c r="Y75" s="27">
        <f>Table1[[#This Row],[Father Height (cm)]]*0.3937</f>
        <v>0</v>
      </c>
      <c r="Z75" s="19">
        <f>((Table1[[#This Row],[Father Heght (in)]]*0.955)+2.316)*2.54</f>
        <v>5.8826399999999994</v>
      </c>
      <c r="AA75" s="18">
        <f>(Table1[[#This Row],[Adjusted Mother Height (cm)]]+Table1[[#This Row],[Adjusted Father Height (cm)]])/2</f>
        <v>6.5011299999999999</v>
      </c>
      <c r="AB75" s="18" t="e">
        <f>Q75+(Table1[[#This Row],[Stature (in)]]*Table1[[#This Row],[Stature (cm)]])+(Table1[[#This Row],[Body Mass regression (lb)]]*Table1[[#This Row],[Body Mass (kg)]])+(Table1[[#This Row],[Midparent stature regression]]*Table1[[#This Row],[Adjusted Midparent Stature (cm)]])</f>
        <v>#N/A</v>
      </c>
      <c r="AC75" s="24" t="e">
        <f t="shared" si="7"/>
        <v>#N/A</v>
      </c>
      <c r="AD75" s="24" t="e">
        <f>-9.376+(0.0001882*Table1[[#This Row],[LL *SH]])+(0.0022*Table1[[#This Row],[Age*LL]])+(0.005841*Table1[[#This Row],[Age*SH]])-(0.002658*Table1[[#This Row],[Age*Mass]])+(0.07693*(Table1[[#This Row],[Mass/Stature]]*100))</f>
        <v>#N/A</v>
      </c>
      <c r="AE75" s="16" t="e">
        <f t="shared" si="8"/>
        <v>#N/A</v>
      </c>
      <c r="AF75" s="25" t="e">
        <f>-7.709133+(0.0042232*(Table1[[#This Row],[Age]]*Table1[[#This Row],[Stature (cm)]]))</f>
        <v>#N/A</v>
      </c>
      <c r="AG75" s="16" t="e">
        <f>Table1[[#This Row],[Age]]-Table1[[#This Row],[Moore Maturity Offset]]</f>
        <v>#N/A</v>
      </c>
    </row>
    <row r="76" spans="1:33" ht="25" customHeight="1" x14ac:dyDescent="0.2">
      <c r="A76" s="23"/>
      <c r="B76" s="14" t="e">
        <f t="shared" si="6"/>
        <v>#N/A</v>
      </c>
      <c r="C76" s="14" t="e">
        <f>VLOOKUP(Table1[[#This Row],[Name]], TBL_Player, 3, FALSE)</f>
        <v>#N/A</v>
      </c>
      <c r="D76" s="73"/>
      <c r="E76" s="15" t="e">
        <f>VLOOKUP(Table1[[#This Row],[Name]],TBL_Player,5,FALSE)</f>
        <v>#N/A</v>
      </c>
      <c r="F76" s="16" t="e">
        <f>(Table1[[#This Row],[Data Collection Date]]-E76)/365.25</f>
        <v>#N/A</v>
      </c>
      <c r="G76" s="79"/>
      <c r="H76" s="79"/>
      <c r="I76" s="75">
        <f>Table1[[#This Row],[Stature (cm)]]-Table1[[#This Row],[Sitting Height (cm)]]</f>
        <v>0</v>
      </c>
      <c r="J76" s="79"/>
      <c r="K76" s="76">
        <f>Table1[[#This Row],[Leg Length (cm)]]*Table1[[#This Row],[Sitting Height (cm)]]</f>
        <v>0</v>
      </c>
      <c r="L76" s="80" t="e">
        <f>Table1[[#This Row],[Age]]*Table1[[#This Row],[Leg Length (cm)]]</f>
        <v>#N/A</v>
      </c>
      <c r="M76" s="80" t="e">
        <f>Table1[[#This Row],[Age]]*Table1[[#This Row],[Sitting Height (cm)]]</f>
        <v>#N/A</v>
      </c>
      <c r="N76" s="80" t="e">
        <f>Table1[[#This Row],[Age]]*Table1[[#This Row],[Body Mass (kg)]]</f>
        <v>#N/A</v>
      </c>
      <c r="O76" s="81" t="e">
        <f>Table1[[#This Row],[Body Mass (kg)]]/Table1[[#This Row],[Stature (cm)]]*100</f>
        <v>#DIV/0!</v>
      </c>
      <c r="P76" s="81" t="e">
        <f>Table1[[#This Row],[Body Mass (kg)]]/Table1[[#This Row],[Stature (cm)]]</f>
        <v>#DIV/0!</v>
      </c>
      <c r="Q76" s="81" t="e">
        <f>VLOOKUP(Table1[[#This Row],[Age]],TBL_RegressionMale,2,TRUE)</f>
        <v>#N/A</v>
      </c>
      <c r="R76" s="81" t="e">
        <f>VLOOKUP(Table1[[#This Row],[Age]],TBL_RegressionMale,3,TRUE)</f>
        <v>#N/A</v>
      </c>
      <c r="S76" s="81" t="e">
        <f>VLOOKUP(Table1[[#This Row],[Age]],TBL_RegressionMale,4,TRUE)</f>
        <v>#N/A</v>
      </c>
      <c r="T76" s="81" t="e">
        <f>VLOOKUP(Table1[[#This Row],[Age]],TBL_RegressionMale,5,TRUE)</f>
        <v>#N/A</v>
      </c>
      <c r="U76" s="78"/>
      <c r="V76" s="78">
        <f>Table1[[#This Row],[Mother Height (cm)]]*0.3937</f>
        <v>0</v>
      </c>
      <c r="W76" s="76">
        <f>((Table1[[#This Row],[Mother Height (in)]]*0.953)+2.803)*2.54</f>
        <v>7.1196200000000003</v>
      </c>
      <c r="X76" s="78"/>
      <c r="Y76" s="27">
        <f>Table1[[#This Row],[Father Height (cm)]]*0.3937</f>
        <v>0</v>
      </c>
      <c r="Z76" s="19">
        <f>((Table1[[#This Row],[Father Heght (in)]]*0.955)+2.316)*2.54</f>
        <v>5.8826399999999994</v>
      </c>
      <c r="AA76" s="18">
        <f>(Table1[[#This Row],[Adjusted Mother Height (cm)]]+Table1[[#This Row],[Adjusted Father Height (cm)]])/2</f>
        <v>6.5011299999999999</v>
      </c>
      <c r="AB76" s="18" t="e">
        <f>Q76+(Table1[[#This Row],[Stature (in)]]*Table1[[#This Row],[Stature (cm)]])+(Table1[[#This Row],[Body Mass regression (lb)]]*Table1[[#This Row],[Body Mass (kg)]])+(Table1[[#This Row],[Midparent stature regression]]*Table1[[#This Row],[Adjusted Midparent Stature (cm)]])</f>
        <v>#N/A</v>
      </c>
      <c r="AC76" s="24" t="e">
        <f t="shared" si="7"/>
        <v>#N/A</v>
      </c>
      <c r="AD76" s="24" t="e">
        <f>-9.376+(0.0001882*Table1[[#This Row],[LL *SH]])+(0.0022*Table1[[#This Row],[Age*LL]])+(0.005841*Table1[[#This Row],[Age*SH]])-(0.002658*Table1[[#This Row],[Age*Mass]])+(0.07693*(Table1[[#This Row],[Mass/Stature]]*100))</f>
        <v>#N/A</v>
      </c>
      <c r="AE76" s="16" t="e">
        <f t="shared" si="8"/>
        <v>#N/A</v>
      </c>
      <c r="AF76" s="25" t="e">
        <f>-7.709133+(0.0042232*(Table1[[#This Row],[Age]]*Table1[[#This Row],[Stature (cm)]]))</f>
        <v>#N/A</v>
      </c>
      <c r="AG76" s="16" t="e">
        <f>Table1[[#This Row],[Age]]-Table1[[#This Row],[Moore Maturity Offset]]</f>
        <v>#N/A</v>
      </c>
    </row>
    <row r="77" spans="1:33" ht="25" customHeight="1" x14ac:dyDescent="0.2">
      <c r="A77" s="23"/>
      <c r="B77" s="14" t="e">
        <f t="shared" si="6"/>
        <v>#N/A</v>
      </c>
      <c r="C77" s="14" t="e">
        <f>VLOOKUP(Table1[[#This Row],[Name]], TBL_Player, 3, FALSE)</f>
        <v>#N/A</v>
      </c>
      <c r="D77" s="73"/>
      <c r="E77" s="15" t="e">
        <f>VLOOKUP(Table1[[#This Row],[Name]],TBL_Player,5,FALSE)</f>
        <v>#N/A</v>
      </c>
      <c r="F77" s="16" t="e">
        <f>(Table1[[#This Row],[Data Collection Date]]-E77)/365.25</f>
        <v>#N/A</v>
      </c>
      <c r="G77" s="79"/>
      <c r="H77" s="79"/>
      <c r="I77" s="75">
        <f>Table1[[#This Row],[Stature (cm)]]-Table1[[#This Row],[Sitting Height (cm)]]</f>
        <v>0</v>
      </c>
      <c r="J77" s="79"/>
      <c r="K77" s="76">
        <f>Table1[[#This Row],[Leg Length (cm)]]*Table1[[#This Row],[Sitting Height (cm)]]</f>
        <v>0</v>
      </c>
      <c r="L77" s="80" t="e">
        <f>Table1[[#This Row],[Age]]*Table1[[#This Row],[Leg Length (cm)]]</f>
        <v>#N/A</v>
      </c>
      <c r="M77" s="80" t="e">
        <f>Table1[[#This Row],[Age]]*Table1[[#This Row],[Sitting Height (cm)]]</f>
        <v>#N/A</v>
      </c>
      <c r="N77" s="80" t="e">
        <f>Table1[[#This Row],[Age]]*Table1[[#This Row],[Body Mass (kg)]]</f>
        <v>#N/A</v>
      </c>
      <c r="O77" s="81" t="e">
        <f>Table1[[#This Row],[Body Mass (kg)]]/Table1[[#This Row],[Stature (cm)]]*100</f>
        <v>#DIV/0!</v>
      </c>
      <c r="P77" s="81" t="e">
        <f>Table1[[#This Row],[Body Mass (kg)]]/Table1[[#This Row],[Stature (cm)]]</f>
        <v>#DIV/0!</v>
      </c>
      <c r="Q77" s="81" t="e">
        <f>VLOOKUP(Table1[[#This Row],[Age]],TBL_RegressionMale,2,TRUE)</f>
        <v>#N/A</v>
      </c>
      <c r="R77" s="81" t="e">
        <f>VLOOKUP(Table1[[#This Row],[Age]],TBL_RegressionMale,3,TRUE)</f>
        <v>#N/A</v>
      </c>
      <c r="S77" s="81" t="e">
        <f>VLOOKUP(Table1[[#This Row],[Age]],TBL_RegressionMale,4,TRUE)</f>
        <v>#N/A</v>
      </c>
      <c r="T77" s="81" t="e">
        <f>VLOOKUP(Table1[[#This Row],[Age]],TBL_RegressionMale,5,TRUE)</f>
        <v>#N/A</v>
      </c>
      <c r="U77" s="78"/>
      <c r="V77" s="78">
        <f>Table1[[#This Row],[Mother Height (cm)]]*0.3937</f>
        <v>0</v>
      </c>
      <c r="W77" s="76">
        <f>((Table1[[#This Row],[Mother Height (in)]]*0.953)+2.803)*2.54</f>
        <v>7.1196200000000003</v>
      </c>
      <c r="X77" s="78"/>
      <c r="Y77" s="27">
        <f>Table1[[#This Row],[Father Height (cm)]]*0.3937</f>
        <v>0</v>
      </c>
      <c r="Z77" s="19">
        <f>((Table1[[#This Row],[Father Heght (in)]]*0.955)+2.316)*2.54</f>
        <v>5.8826399999999994</v>
      </c>
      <c r="AA77" s="18">
        <f>(Table1[[#This Row],[Adjusted Mother Height (cm)]]+Table1[[#This Row],[Adjusted Father Height (cm)]])/2</f>
        <v>6.5011299999999999</v>
      </c>
      <c r="AB77" s="18" t="e">
        <f>Q77+(Table1[[#This Row],[Stature (in)]]*Table1[[#This Row],[Stature (cm)]])+(Table1[[#This Row],[Body Mass regression (lb)]]*Table1[[#This Row],[Body Mass (kg)]])+(Table1[[#This Row],[Midparent stature regression]]*Table1[[#This Row],[Adjusted Midparent Stature (cm)]])</f>
        <v>#N/A</v>
      </c>
      <c r="AC77" s="24" t="e">
        <f t="shared" si="7"/>
        <v>#N/A</v>
      </c>
      <c r="AD77" s="24" t="e">
        <f>-9.376+(0.0001882*Table1[[#This Row],[LL *SH]])+(0.0022*Table1[[#This Row],[Age*LL]])+(0.005841*Table1[[#This Row],[Age*SH]])-(0.002658*Table1[[#This Row],[Age*Mass]])+(0.07693*(Table1[[#This Row],[Mass/Stature]]*100))</f>
        <v>#N/A</v>
      </c>
      <c r="AE77" s="16" t="e">
        <f t="shared" si="8"/>
        <v>#N/A</v>
      </c>
      <c r="AF77" s="25" t="e">
        <f>-7.709133+(0.0042232*(Table1[[#This Row],[Age]]*Table1[[#This Row],[Stature (cm)]]))</f>
        <v>#N/A</v>
      </c>
      <c r="AG77" s="16" t="e">
        <f>Table1[[#This Row],[Age]]-Table1[[#This Row],[Moore Maturity Offset]]</f>
        <v>#N/A</v>
      </c>
    </row>
    <row r="78" spans="1:33" ht="25" customHeight="1" x14ac:dyDescent="0.2">
      <c r="A78" s="23"/>
      <c r="B78" s="14" t="e">
        <f t="shared" si="6"/>
        <v>#N/A</v>
      </c>
      <c r="C78" s="14" t="e">
        <f>VLOOKUP(Table1[[#This Row],[Name]], TBL_Player, 3, FALSE)</f>
        <v>#N/A</v>
      </c>
      <c r="D78" s="73"/>
      <c r="E78" s="15" t="e">
        <f>VLOOKUP(Table1[[#This Row],[Name]],TBL_Player,5,FALSE)</f>
        <v>#N/A</v>
      </c>
      <c r="F78" s="16" t="e">
        <f>(Table1[[#This Row],[Data Collection Date]]-E78)/365.25</f>
        <v>#N/A</v>
      </c>
      <c r="G78" s="79"/>
      <c r="H78" s="79"/>
      <c r="I78" s="75">
        <f>Table1[[#This Row],[Stature (cm)]]-Table1[[#This Row],[Sitting Height (cm)]]</f>
        <v>0</v>
      </c>
      <c r="J78" s="79"/>
      <c r="K78" s="76">
        <f>Table1[[#This Row],[Leg Length (cm)]]*Table1[[#This Row],[Sitting Height (cm)]]</f>
        <v>0</v>
      </c>
      <c r="L78" s="80" t="e">
        <f>Table1[[#This Row],[Age]]*Table1[[#This Row],[Leg Length (cm)]]</f>
        <v>#N/A</v>
      </c>
      <c r="M78" s="80" t="e">
        <f>Table1[[#This Row],[Age]]*Table1[[#This Row],[Sitting Height (cm)]]</f>
        <v>#N/A</v>
      </c>
      <c r="N78" s="80" t="e">
        <f>Table1[[#This Row],[Age]]*Table1[[#This Row],[Body Mass (kg)]]</f>
        <v>#N/A</v>
      </c>
      <c r="O78" s="81" t="e">
        <f>Table1[[#This Row],[Body Mass (kg)]]/Table1[[#This Row],[Stature (cm)]]*100</f>
        <v>#DIV/0!</v>
      </c>
      <c r="P78" s="81" t="e">
        <f>Table1[[#This Row],[Body Mass (kg)]]/Table1[[#This Row],[Stature (cm)]]</f>
        <v>#DIV/0!</v>
      </c>
      <c r="Q78" s="81" t="e">
        <f>VLOOKUP(Table1[[#This Row],[Age]],TBL_RegressionMale,2,TRUE)</f>
        <v>#N/A</v>
      </c>
      <c r="R78" s="81" t="e">
        <f>VLOOKUP(Table1[[#This Row],[Age]],TBL_RegressionMale,3,TRUE)</f>
        <v>#N/A</v>
      </c>
      <c r="S78" s="81" t="e">
        <f>VLOOKUP(Table1[[#This Row],[Age]],TBL_RegressionMale,4,TRUE)</f>
        <v>#N/A</v>
      </c>
      <c r="T78" s="81" t="e">
        <f>VLOOKUP(Table1[[#This Row],[Age]],TBL_RegressionMale,5,TRUE)</f>
        <v>#N/A</v>
      </c>
      <c r="U78" s="78"/>
      <c r="V78" s="78">
        <f>Table1[[#This Row],[Mother Height (cm)]]*0.3937</f>
        <v>0</v>
      </c>
      <c r="W78" s="76">
        <f>((Table1[[#This Row],[Mother Height (in)]]*0.953)+2.803)*2.54</f>
        <v>7.1196200000000003</v>
      </c>
      <c r="X78" s="78"/>
      <c r="Y78" s="27">
        <f>Table1[[#This Row],[Father Height (cm)]]*0.3937</f>
        <v>0</v>
      </c>
      <c r="Z78" s="19">
        <f>((Table1[[#This Row],[Father Heght (in)]]*0.955)+2.316)*2.54</f>
        <v>5.8826399999999994</v>
      </c>
      <c r="AA78" s="18">
        <f>(Table1[[#This Row],[Adjusted Mother Height (cm)]]+Table1[[#This Row],[Adjusted Father Height (cm)]])/2</f>
        <v>6.5011299999999999</v>
      </c>
      <c r="AB78" s="18" t="e">
        <f>Q78+(Table1[[#This Row],[Stature (in)]]*Table1[[#This Row],[Stature (cm)]])+(Table1[[#This Row],[Body Mass regression (lb)]]*Table1[[#This Row],[Body Mass (kg)]])+(Table1[[#This Row],[Midparent stature regression]]*Table1[[#This Row],[Adjusted Midparent Stature (cm)]])</f>
        <v>#N/A</v>
      </c>
      <c r="AC78" s="24" t="e">
        <f t="shared" si="7"/>
        <v>#N/A</v>
      </c>
      <c r="AD78" s="24" t="e">
        <f>-9.376+(0.0001882*Table1[[#This Row],[LL *SH]])+(0.0022*Table1[[#This Row],[Age*LL]])+(0.005841*Table1[[#This Row],[Age*SH]])-(0.002658*Table1[[#This Row],[Age*Mass]])+(0.07693*(Table1[[#This Row],[Mass/Stature]]*100))</f>
        <v>#N/A</v>
      </c>
      <c r="AE78" s="16" t="e">
        <f t="shared" si="8"/>
        <v>#N/A</v>
      </c>
      <c r="AF78" s="25" t="e">
        <f>-7.709133+(0.0042232*(Table1[[#This Row],[Age]]*Table1[[#This Row],[Stature (cm)]]))</f>
        <v>#N/A</v>
      </c>
      <c r="AG78" s="16" t="e">
        <f>Table1[[#This Row],[Age]]-Table1[[#This Row],[Moore Maturity Offset]]</f>
        <v>#N/A</v>
      </c>
    </row>
    <row r="79" spans="1:33" ht="25" customHeight="1" x14ac:dyDescent="0.2">
      <c r="A79" s="23"/>
      <c r="B79" s="14" t="e">
        <f t="shared" si="6"/>
        <v>#N/A</v>
      </c>
      <c r="C79" s="14" t="e">
        <f>VLOOKUP(Table1[[#This Row],[Name]], TBL_Player, 3, FALSE)</f>
        <v>#N/A</v>
      </c>
      <c r="D79" s="73"/>
      <c r="E79" s="15" t="e">
        <f>VLOOKUP(Table1[[#This Row],[Name]],TBL_Player,5,FALSE)</f>
        <v>#N/A</v>
      </c>
      <c r="F79" s="16" t="e">
        <f>(Table1[[#This Row],[Data Collection Date]]-E79)/365.25</f>
        <v>#N/A</v>
      </c>
      <c r="G79" s="79"/>
      <c r="H79" s="79"/>
      <c r="I79" s="75">
        <f>Table1[[#This Row],[Stature (cm)]]-Table1[[#This Row],[Sitting Height (cm)]]</f>
        <v>0</v>
      </c>
      <c r="J79" s="79"/>
      <c r="K79" s="76">
        <f>Table1[[#This Row],[Leg Length (cm)]]*Table1[[#This Row],[Sitting Height (cm)]]</f>
        <v>0</v>
      </c>
      <c r="L79" s="80" t="e">
        <f>Table1[[#This Row],[Age]]*Table1[[#This Row],[Leg Length (cm)]]</f>
        <v>#N/A</v>
      </c>
      <c r="M79" s="80" t="e">
        <f>Table1[[#This Row],[Age]]*Table1[[#This Row],[Sitting Height (cm)]]</f>
        <v>#N/A</v>
      </c>
      <c r="N79" s="80" t="e">
        <f>Table1[[#This Row],[Age]]*Table1[[#This Row],[Body Mass (kg)]]</f>
        <v>#N/A</v>
      </c>
      <c r="O79" s="81" t="e">
        <f>Table1[[#This Row],[Body Mass (kg)]]/Table1[[#This Row],[Stature (cm)]]*100</f>
        <v>#DIV/0!</v>
      </c>
      <c r="P79" s="81" t="e">
        <f>Table1[[#This Row],[Body Mass (kg)]]/Table1[[#This Row],[Stature (cm)]]</f>
        <v>#DIV/0!</v>
      </c>
      <c r="Q79" s="81" t="e">
        <f>VLOOKUP(Table1[[#This Row],[Age]],TBL_RegressionMale,2,TRUE)</f>
        <v>#N/A</v>
      </c>
      <c r="R79" s="81" t="e">
        <f>VLOOKUP(Table1[[#This Row],[Age]],TBL_RegressionMale,3,TRUE)</f>
        <v>#N/A</v>
      </c>
      <c r="S79" s="81" t="e">
        <f>VLOOKUP(Table1[[#This Row],[Age]],TBL_RegressionMale,4,TRUE)</f>
        <v>#N/A</v>
      </c>
      <c r="T79" s="81" t="e">
        <f>VLOOKUP(Table1[[#This Row],[Age]],TBL_RegressionMale,5,TRUE)</f>
        <v>#N/A</v>
      </c>
      <c r="U79" s="78"/>
      <c r="V79" s="78">
        <f>Table1[[#This Row],[Mother Height (cm)]]*0.3937</f>
        <v>0</v>
      </c>
      <c r="W79" s="76">
        <f>((Table1[[#This Row],[Mother Height (in)]]*0.953)+2.803)*2.54</f>
        <v>7.1196200000000003</v>
      </c>
      <c r="X79" s="78"/>
      <c r="Y79" s="27">
        <f>Table1[[#This Row],[Father Height (cm)]]*0.3937</f>
        <v>0</v>
      </c>
      <c r="Z79" s="19">
        <f>((Table1[[#This Row],[Father Heght (in)]]*0.955)+2.316)*2.54</f>
        <v>5.8826399999999994</v>
      </c>
      <c r="AA79" s="18">
        <f>(Table1[[#This Row],[Adjusted Mother Height (cm)]]+Table1[[#This Row],[Adjusted Father Height (cm)]])/2</f>
        <v>6.5011299999999999</v>
      </c>
      <c r="AB79" s="18" t="e">
        <f>Q79+(Table1[[#This Row],[Stature (in)]]*Table1[[#This Row],[Stature (cm)]])+(Table1[[#This Row],[Body Mass regression (lb)]]*Table1[[#This Row],[Body Mass (kg)]])+(Table1[[#This Row],[Midparent stature regression]]*Table1[[#This Row],[Adjusted Midparent Stature (cm)]])</f>
        <v>#N/A</v>
      </c>
      <c r="AC79" s="24" t="e">
        <f t="shared" si="7"/>
        <v>#N/A</v>
      </c>
      <c r="AD79" s="24" t="e">
        <f>-9.376+(0.0001882*Table1[[#This Row],[LL *SH]])+(0.0022*Table1[[#This Row],[Age*LL]])+(0.005841*Table1[[#This Row],[Age*SH]])-(0.002658*Table1[[#This Row],[Age*Mass]])+(0.07693*(Table1[[#This Row],[Mass/Stature]]*100))</f>
        <v>#N/A</v>
      </c>
      <c r="AE79" s="16" t="e">
        <f t="shared" si="8"/>
        <v>#N/A</v>
      </c>
      <c r="AF79" s="25" t="e">
        <f>-7.709133+(0.0042232*(Table1[[#This Row],[Age]]*Table1[[#This Row],[Stature (cm)]]))</f>
        <v>#N/A</v>
      </c>
      <c r="AG79" s="16" t="e">
        <f>Table1[[#This Row],[Age]]-Table1[[#This Row],[Moore Maturity Offset]]</f>
        <v>#N/A</v>
      </c>
    </row>
    <row r="80" spans="1:33" ht="25" customHeight="1" x14ac:dyDescent="0.2">
      <c r="A80" s="23"/>
      <c r="B80" s="14" t="e">
        <f t="shared" si="6"/>
        <v>#N/A</v>
      </c>
      <c r="C80" s="14" t="e">
        <f>VLOOKUP(Table1[[#This Row],[Name]], TBL_Player, 3, FALSE)</f>
        <v>#N/A</v>
      </c>
      <c r="D80" s="73"/>
      <c r="E80" s="15" t="e">
        <f>VLOOKUP(Table1[[#This Row],[Name]],TBL_Player,5,FALSE)</f>
        <v>#N/A</v>
      </c>
      <c r="F80" s="16" t="e">
        <f>(Table1[[#This Row],[Data Collection Date]]-E80)/365.25</f>
        <v>#N/A</v>
      </c>
      <c r="G80" s="79"/>
      <c r="H80" s="79"/>
      <c r="I80" s="75">
        <f>Table1[[#This Row],[Stature (cm)]]-Table1[[#This Row],[Sitting Height (cm)]]</f>
        <v>0</v>
      </c>
      <c r="J80" s="79"/>
      <c r="K80" s="76">
        <f>Table1[[#This Row],[Leg Length (cm)]]*Table1[[#This Row],[Sitting Height (cm)]]</f>
        <v>0</v>
      </c>
      <c r="L80" s="80" t="e">
        <f>Table1[[#This Row],[Age]]*Table1[[#This Row],[Leg Length (cm)]]</f>
        <v>#N/A</v>
      </c>
      <c r="M80" s="80" t="e">
        <f>Table1[[#This Row],[Age]]*Table1[[#This Row],[Sitting Height (cm)]]</f>
        <v>#N/A</v>
      </c>
      <c r="N80" s="80" t="e">
        <f>Table1[[#This Row],[Age]]*Table1[[#This Row],[Body Mass (kg)]]</f>
        <v>#N/A</v>
      </c>
      <c r="O80" s="81" t="e">
        <f>Table1[[#This Row],[Body Mass (kg)]]/Table1[[#This Row],[Stature (cm)]]*100</f>
        <v>#DIV/0!</v>
      </c>
      <c r="P80" s="81" t="e">
        <f>Table1[[#This Row],[Body Mass (kg)]]/Table1[[#This Row],[Stature (cm)]]</f>
        <v>#DIV/0!</v>
      </c>
      <c r="Q80" s="81" t="e">
        <f>VLOOKUP(Table1[[#This Row],[Age]],TBL_RegressionMale,2,TRUE)</f>
        <v>#N/A</v>
      </c>
      <c r="R80" s="81" t="e">
        <f>VLOOKUP(Table1[[#This Row],[Age]],TBL_RegressionMale,3,TRUE)</f>
        <v>#N/A</v>
      </c>
      <c r="S80" s="81" t="e">
        <f>VLOOKUP(Table1[[#This Row],[Age]],TBL_RegressionMale,4,TRUE)</f>
        <v>#N/A</v>
      </c>
      <c r="T80" s="81" t="e">
        <f>VLOOKUP(Table1[[#This Row],[Age]],TBL_RegressionMale,5,TRUE)</f>
        <v>#N/A</v>
      </c>
      <c r="U80" s="78"/>
      <c r="V80" s="78">
        <f>Table1[[#This Row],[Mother Height (cm)]]*0.3937</f>
        <v>0</v>
      </c>
      <c r="W80" s="76">
        <f>((Table1[[#This Row],[Mother Height (in)]]*0.953)+2.803)*2.54</f>
        <v>7.1196200000000003</v>
      </c>
      <c r="X80" s="78"/>
      <c r="Y80" s="27">
        <f>Table1[[#This Row],[Father Height (cm)]]*0.3937</f>
        <v>0</v>
      </c>
      <c r="Z80" s="19">
        <f>((Table1[[#This Row],[Father Heght (in)]]*0.955)+2.316)*2.54</f>
        <v>5.8826399999999994</v>
      </c>
      <c r="AA80" s="18">
        <f>(Table1[[#This Row],[Adjusted Mother Height (cm)]]+Table1[[#This Row],[Adjusted Father Height (cm)]])/2</f>
        <v>6.5011299999999999</v>
      </c>
      <c r="AB80" s="18" t="e">
        <f>Q80+(Table1[[#This Row],[Stature (in)]]*Table1[[#This Row],[Stature (cm)]])+(Table1[[#This Row],[Body Mass regression (lb)]]*Table1[[#This Row],[Body Mass (kg)]])+(Table1[[#This Row],[Midparent stature regression]]*Table1[[#This Row],[Adjusted Midparent Stature (cm)]])</f>
        <v>#N/A</v>
      </c>
      <c r="AC80" s="24" t="e">
        <f t="shared" si="7"/>
        <v>#N/A</v>
      </c>
      <c r="AD80" s="24" t="e">
        <f>-9.376+(0.0001882*Table1[[#This Row],[LL *SH]])+(0.0022*Table1[[#This Row],[Age*LL]])+(0.005841*Table1[[#This Row],[Age*SH]])-(0.002658*Table1[[#This Row],[Age*Mass]])+(0.07693*(Table1[[#This Row],[Mass/Stature]]*100))</f>
        <v>#N/A</v>
      </c>
      <c r="AE80" s="16" t="e">
        <f t="shared" si="8"/>
        <v>#N/A</v>
      </c>
      <c r="AF80" s="25" t="e">
        <f>-7.709133+(0.0042232*(Table1[[#This Row],[Age]]*Table1[[#This Row],[Stature (cm)]]))</f>
        <v>#N/A</v>
      </c>
      <c r="AG80" s="16" t="e">
        <f>Table1[[#This Row],[Age]]-Table1[[#This Row],[Moore Maturity Offset]]</f>
        <v>#N/A</v>
      </c>
    </row>
    <row r="81" spans="1:33" ht="25" customHeight="1" x14ac:dyDescent="0.2">
      <c r="A81" s="23"/>
      <c r="B81" s="14" t="e">
        <f t="shared" si="6"/>
        <v>#N/A</v>
      </c>
      <c r="C81" s="14" t="e">
        <f>VLOOKUP(Table1[[#This Row],[Name]], TBL_Player, 3, FALSE)</f>
        <v>#N/A</v>
      </c>
      <c r="D81" s="73"/>
      <c r="E81" s="15" t="e">
        <f>VLOOKUP(Table1[[#This Row],[Name]],TBL_Player,5,FALSE)</f>
        <v>#N/A</v>
      </c>
      <c r="F81" s="16" t="e">
        <f>(Table1[[#This Row],[Data Collection Date]]-E81)/365.25</f>
        <v>#N/A</v>
      </c>
      <c r="G81" s="79"/>
      <c r="H81" s="79"/>
      <c r="I81" s="75">
        <f>Table1[[#This Row],[Stature (cm)]]-Table1[[#This Row],[Sitting Height (cm)]]</f>
        <v>0</v>
      </c>
      <c r="J81" s="79"/>
      <c r="K81" s="76">
        <f>Table1[[#This Row],[Leg Length (cm)]]*Table1[[#This Row],[Sitting Height (cm)]]</f>
        <v>0</v>
      </c>
      <c r="L81" s="80" t="e">
        <f>Table1[[#This Row],[Age]]*Table1[[#This Row],[Leg Length (cm)]]</f>
        <v>#N/A</v>
      </c>
      <c r="M81" s="80" t="e">
        <f>Table1[[#This Row],[Age]]*Table1[[#This Row],[Sitting Height (cm)]]</f>
        <v>#N/A</v>
      </c>
      <c r="N81" s="80" t="e">
        <f>Table1[[#This Row],[Age]]*Table1[[#This Row],[Body Mass (kg)]]</f>
        <v>#N/A</v>
      </c>
      <c r="O81" s="81" t="e">
        <f>Table1[[#This Row],[Body Mass (kg)]]/Table1[[#This Row],[Stature (cm)]]*100</f>
        <v>#DIV/0!</v>
      </c>
      <c r="P81" s="81" t="e">
        <f>Table1[[#This Row],[Body Mass (kg)]]/Table1[[#This Row],[Stature (cm)]]</f>
        <v>#DIV/0!</v>
      </c>
      <c r="Q81" s="81" t="e">
        <f>VLOOKUP(Table1[[#This Row],[Age]],TBL_RegressionMale,2,TRUE)</f>
        <v>#N/A</v>
      </c>
      <c r="R81" s="81" t="e">
        <f>VLOOKUP(Table1[[#This Row],[Age]],TBL_RegressionMale,3,TRUE)</f>
        <v>#N/A</v>
      </c>
      <c r="S81" s="81" t="e">
        <f>VLOOKUP(Table1[[#This Row],[Age]],TBL_RegressionMale,4,TRUE)</f>
        <v>#N/A</v>
      </c>
      <c r="T81" s="81" t="e">
        <f>VLOOKUP(Table1[[#This Row],[Age]],TBL_RegressionMale,5,TRUE)</f>
        <v>#N/A</v>
      </c>
      <c r="U81" s="78"/>
      <c r="V81" s="78">
        <f>Table1[[#This Row],[Mother Height (cm)]]*0.3937</f>
        <v>0</v>
      </c>
      <c r="W81" s="76">
        <f>((Table1[[#This Row],[Mother Height (in)]]*0.953)+2.803)*2.54</f>
        <v>7.1196200000000003</v>
      </c>
      <c r="X81" s="78"/>
      <c r="Y81" s="27">
        <f>Table1[[#This Row],[Father Height (cm)]]*0.3937</f>
        <v>0</v>
      </c>
      <c r="Z81" s="19">
        <f>((Table1[[#This Row],[Father Heght (in)]]*0.955)+2.316)*2.54</f>
        <v>5.8826399999999994</v>
      </c>
      <c r="AA81" s="18">
        <f>(Table1[[#This Row],[Adjusted Mother Height (cm)]]+Table1[[#This Row],[Adjusted Father Height (cm)]])/2</f>
        <v>6.5011299999999999</v>
      </c>
      <c r="AB81" s="18" t="e">
        <f>Q81+(Table1[[#This Row],[Stature (in)]]*Table1[[#This Row],[Stature (cm)]])+(Table1[[#This Row],[Body Mass regression (lb)]]*Table1[[#This Row],[Body Mass (kg)]])+(Table1[[#This Row],[Midparent stature regression]]*Table1[[#This Row],[Adjusted Midparent Stature (cm)]])</f>
        <v>#N/A</v>
      </c>
      <c r="AC81" s="24" t="e">
        <f t="shared" si="7"/>
        <v>#N/A</v>
      </c>
      <c r="AD81" s="24" t="e">
        <f>-9.376+(0.0001882*Table1[[#This Row],[LL *SH]])+(0.0022*Table1[[#This Row],[Age*LL]])+(0.005841*Table1[[#This Row],[Age*SH]])-(0.002658*Table1[[#This Row],[Age*Mass]])+(0.07693*(Table1[[#This Row],[Mass/Stature]]*100))</f>
        <v>#N/A</v>
      </c>
      <c r="AE81" s="16" t="e">
        <f t="shared" si="8"/>
        <v>#N/A</v>
      </c>
      <c r="AF81" s="25" t="e">
        <f>-7.709133+(0.0042232*(Table1[[#This Row],[Age]]*Table1[[#This Row],[Stature (cm)]]))</f>
        <v>#N/A</v>
      </c>
      <c r="AG81" s="16" t="e">
        <f>Table1[[#This Row],[Age]]-Table1[[#This Row],[Moore Maturity Offset]]</f>
        <v>#N/A</v>
      </c>
    </row>
    <row r="82" spans="1:33" ht="25" customHeight="1" x14ac:dyDescent="0.2">
      <c r="A82" s="23"/>
      <c r="B82" s="14" t="e">
        <f t="shared" si="6"/>
        <v>#N/A</v>
      </c>
      <c r="C82" s="14" t="e">
        <f>VLOOKUP(Table1[[#This Row],[Name]], TBL_Player, 3, FALSE)</f>
        <v>#N/A</v>
      </c>
      <c r="D82" s="73"/>
      <c r="E82" s="15" t="e">
        <f>VLOOKUP(Table1[[#This Row],[Name]],TBL_Player,5,FALSE)</f>
        <v>#N/A</v>
      </c>
      <c r="F82" s="16" t="e">
        <f>(Table1[[#This Row],[Data Collection Date]]-E82)/365.25</f>
        <v>#N/A</v>
      </c>
      <c r="G82" s="79"/>
      <c r="H82" s="79"/>
      <c r="I82" s="75">
        <f>Table1[[#This Row],[Stature (cm)]]-Table1[[#This Row],[Sitting Height (cm)]]</f>
        <v>0</v>
      </c>
      <c r="J82" s="79"/>
      <c r="K82" s="76">
        <f>Table1[[#This Row],[Leg Length (cm)]]*Table1[[#This Row],[Sitting Height (cm)]]</f>
        <v>0</v>
      </c>
      <c r="L82" s="80" t="e">
        <f>Table1[[#This Row],[Age]]*Table1[[#This Row],[Leg Length (cm)]]</f>
        <v>#N/A</v>
      </c>
      <c r="M82" s="80" t="e">
        <f>Table1[[#This Row],[Age]]*Table1[[#This Row],[Sitting Height (cm)]]</f>
        <v>#N/A</v>
      </c>
      <c r="N82" s="80" t="e">
        <f>Table1[[#This Row],[Age]]*Table1[[#This Row],[Body Mass (kg)]]</f>
        <v>#N/A</v>
      </c>
      <c r="O82" s="81" t="e">
        <f>Table1[[#This Row],[Body Mass (kg)]]/Table1[[#This Row],[Stature (cm)]]*100</f>
        <v>#DIV/0!</v>
      </c>
      <c r="P82" s="81" t="e">
        <f>Table1[[#This Row],[Body Mass (kg)]]/Table1[[#This Row],[Stature (cm)]]</f>
        <v>#DIV/0!</v>
      </c>
      <c r="Q82" s="81" t="e">
        <f>VLOOKUP(Table1[[#This Row],[Age]],TBL_RegressionMale,2,TRUE)</f>
        <v>#N/A</v>
      </c>
      <c r="R82" s="81" t="e">
        <f>VLOOKUP(Table1[[#This Row],[Age]],TBL_RegressionMale,3,TRUE)</f>
        <v>#N/A</v>
      </c>
      <c r="S82" s="81" t="e">
        <f>VLOOKUP(Table1[[#This Row],[Age]],TBL_RegressionMale,4,TRUE)</f>
        <v>#N/A</v>
      </c>
      <c r="T82" s="81" t="e">
        <f>VLOOKUP(Table1[[#This Row],[Age]],TBL_RegressionMale,5,TRUE)</f>
        <v>#N/A</v>
      </c>
      <c r="U82" s="78"/>
      <c r="V82" s="78">
        <f>Table1[[#This Row],[Mother Height (cm)]]*0.3937</f>
        <v>0</v>
      </c>
      <c r="W82" s="76">
        <f>((Table1[[#This Row],[Mother Height (in)]]*0.953)+2.803)*2.54</f>
        <v>7.1196200000000003</v>
      </c>
      <c r="X82" s="78"/>
      <c r="Y82" s="27">
        <f>Table1[[#This Row],[Father Height (cm)]]*0.3937</f>
        <v>0</v>
      </c>
      <c r="Z82" s="19">
        <f>((Table1[[#This Row],[Father Heght (in)]]*0.955)+2.316)*2.54</f>
        <v>5.8826399999999994</v>
      </c>
      <c r="AA82" s="18">
        <f>(Table1[[#This Row],[Adjusted Mother Height (cm)]]+Table1[[#This Row],[Adjusted Father Height (cm)]])/2</f>
        <v>6.5011299999999999</v>
      </c>
      <c r="AB82" s="18" t="e">
        <f>Q82+(Table1[[#This Row],[Stature (in)]]*Table1[[#This Row],[Stature (cm)]])+(Table1[[#This Row],[Body Mass regression (lb)]]*Table1[[#This Row],[Body Mass (kg)]])+(Table1[[#This Row],[Midparent stature regression]]*Table1[[#This Row],[Adjusted Midparent Stature (cm)]])</f>
        <v>#N/A</v>
      </c>
      <c r="AC82" s="24" t="e">
        <f t="shared" si="7"/>
        <v>#N/A</v>
      </c>
      <c r="AD82" s="24" t="e">
        <f>-9.376+(0.0001882*Table1[[#This Row],[LL *SH]])+(0.0022*Table1[[#This Row],[Age*LL]])+(0.005841*Table1[[#This Row],[Age*SH]])-(0.002658*Table1[[#This Row],[Age*Mass]])+(0.07693*(Table1[[#This Row],[Mass/Stature]]*100))</f>
        <v>#N/A</v>
      </c>
      <c r="AE82" s="16" t="e">
        <f t="shared" si="8"/>
        <v>#N/A</v>
      </c>
      <c r="AF82" s="25" t="e">
        <f>-7.709133+(0.0042232*(Table1[[#This Row],[Age]]*Table1[[#This Row],[Stature (cm)]]))</f>
        <v>#N/A</v>
      </c>
      <c r="AG82" s="16" t="e">
        <f>Table1[[#This Row],[Age]]-Table1[[#This Row],[Moore Maturity Offset]]</f>
        <v>#N/A</v>
      </c>
    </row>
    <row r="83" spans="1:33" ht="25" customHeight="1" x14ac:dyDescent="0.2">
      <c r="A83" s="23"/>
      <c r="B83" s="14" t="e">
        <f t="shared" si="6"/>
        <v>#N/A</v>
      </c>
      <c r="C83" s="14" t="e">
        <f>VLOOKUP(Table1[[#This Row],[Name]], TBL_Player, 3, FALSE)</f>
        <v>#N/A</v>
      </c>
      <c r="D83" s="73"/>
      <c r="E83" s="15" t="e">
        <f>VLOOKUP(Table1[[#This Row],[Name]],TBL_Player,5,FALSE)</f>
        <v>#N/A</v>
      </c>
      <c r="F83" s="16" t="e">
        <f>(Table1[[#This Row],[Data Collection Date]]-E83)/365.25</f>
        <v>#N/A</v>
      </c>
      <c r="G83" s="79"/>
      <c r="H83" s="79"/>
      <c r="I83" s="75">
        <f>Table1[[#This Row],[Stature (cm)]]-Table1[[#This Row],[Sitting Height (cm)]]</f>
        <v>0</v>
      </c>
      <c r="J83" s="79"/>
      <c r="K83" s="76">
        <f>Table1[[#This Row],[Leg Length (cm)]]*Table1[[#This Row],[Sitting Height (cm)]]</f>
        <v>0</v>
      </c>
      <c r="L83" s="80" t="e">
        <f>Table1[[#This Row],[Age]]*Table1[[#This Row],[Leg Length (cm)]]</f>
        <v>#N/A</v>
      </c>
      <c r="M83" s="80" t="e">
        <f>Table1[[#This Row],[Age]]*Table1[[#This Row],[Sitting Height (cm)]]</f>
        <v>#N/A</v>
      </c>
      <c r="N83" s="80" t="e">
        <f>Table1[[#This Row],[Age]]*Table1[[#This Row],[Body Mass (kg)]]</f>
        <v>#N/A</v>
      </c>
      <c r="O83" s="81" t="e">
        <f>Table1[[#This Row],[Body Mass (kg)]]/Table1[[#This Row],[Stature (cm)]]*100</f>
        <v>#DIV/0!</v>
      </c>
      <c r="P83" s="81" t="e">
        <f>Table1[[#This Row],[Body Mass (kg)]]/Table1[[#This Row],[Stature (cm)]]</f>
        <v>#DIV/0!</v>
      </c>
      <c r="Q83" s="81" t="e">
        <f>VLOOKUP(Table1[[#This Row],[Age]],TBL_RegressionMale,2,TRUE)</f>
        <v>#N/A</v>
      </c>
      <c r="R83" s="81" t="e">
        <f>VLOOKUP(Table1[[#This Row],[Age]],TBL_RegressionMale,3,TRUE)</f>
        <v>#N/A</v>
      </c>
      <c r="S83" s="81" t="e">
        <f>VLOOKUP(Table1[[#This Row],[Age]],TBL_RegressionMale,4,TRUE)</f>
        <v>#N/A</v>
      </c>
      <c r="T83" s="81" t="e">
        <f>VLOOKUP(Table1[[#This Row],[Age]],TBL_RegressionMale,5,TRUE)</f>
        <v>#N/A</v>
      </c>
      <c r="U83" s="78"/>
      <c r="V83" s="78">
        <f>Table1[[#This Row],[Mother Height (cm)]]*0.3937</f>
        <v>0</v>
      </c>
      <c r="W83" s="76">
        <f>((Table1[[#This Row],[Mother Height (in)]]*0.953)+2.803)*2.54</f>
        <v>7.1196200000000003</v>
      </c>
      <c r="X83" s="78"/>
      <c r="Y83" s="27">
        <f>Table1[[#This Row],[Father Height (cm)]]*0.3937</f>
        <v>0</v>
      </c>
      <c r="Z83" s="19">
        <f>((Table1[[#This Row],[Father Heght (in)]]*0.955)+2.316)*2.54</f>
        <v>5.8826399999999994</v>
      </c>
      <c r="AA83" s="18">
        <f>(Table1[[#This Row],[Adjusted Mother Height (cm)]]+Table1[[#This Row],[Adjusted Father Height (cm)]])/2</f>
        <v>6.5011299999999999</v>
      </c>
      <c r="AB83" s="18" t="e">
        <f>Q83+(Table1[[#This Row],[Stature (in)]]*Table1[[#This Row],[Stature (cm)]])+(Table1[[#This Row],[Body Mass regression (lb)]]*Table1[[#This Row],[Body Mass (kg)]])+(Table1[[#This Row],[Midparent stature regression]]*Table1[[#This Row],[Adjusted Midparent Stature (cm)]])</f>
        <v>#N/A</v>
      </c>
      <c r="AC83" s="24" t="e">
        <f t="shared" si="7"/>
        <v>#N/A</v>
      </c>
      <c r="AD83" s="24" t="e">
        <f>-9.376+(0.0001882*Table1[[#This Row],[LL *SH]])+(0.0022*Table1[[#This Row],[Age*LL]])+(0.005841*Table1[[#This Row],[Age*SH]])-(0.002658*Table1[[#This Row],[Age*Mass]])+(0.07693*(Table1[[#This Row],[Mass/Stature]]*100))</f>
        <v>#N/A</v>
      </c>
      <c r="AE83" s="16" t="e">
        <f t="shared" si="8"/>
        <v>#N/A</v>
      </c>
      <c r="AF83" s="25" t="e">
        <f>-7.709133+(0.0042232*(Table1[[#This Row],[Age]]*Table1[[#This Row],[Stature (cm)]]))</f>
        <v>#N/A</v>
      </c>
      <c r="AG83" s="16" t="e">
        <f>Table1[[#This Row],[Age]]-Table1[[#This Row],[Moore Maturity Offset]]</f>
        <v>#N/A</v>
      </c>
    </row>
    <row r="84" spans="1:33" ht="25" customHeight="1" x14ac:dyDescent="0.2">
      <c r="A84" s="23"/>
      <c r="B84" s="14" t="e">
        <f t="shared" si="6"/>
        <v>#N/A</v>
      </c>
      <c r="C84" s="14" t="e">
        <f>VLOOKUP(Table1[[#This Row],[Name]], TBL_Player, 3, FALSE)</f>
        <v>#N/A</v>
      </c>
      <c r="D84" s="73"/>
      <c r="E84" s="15" t="e">
        <f>VLOOKUP(Table1[[#This Row],[Name]],TBL_Player,5,FALSE)</f>
        <v>#N/A</v>
      </c>
      <c r="F84" s="16" t="e">
        <f>(Table1[[#This Row],[Data Collection Date]]-E84)/365.25</f>
        <v>#N/A</v>
      </c>
      <c r="G84" s="79"/>
      <c r="H84" s="79"/>
      <c r="I84" s="75">
        <f>Table1[[#This Row],[Stature (cm)]]-Table1[[#This Row],[Sitting Height (cm)]]</f>
        <v>0</v>
      </c>
      <c r="J84" s="79"/>
      <c r="K84" s="76">
        <f>Table1[[#This Row],[Leg Length (cm)]]*Table1[[#This Row],[Sitting Height (cm)]]</f>
        <v>0</v>
      </c>
      <c r="L84" s="80" t="e">
        <f>Table1[[#This Row],[Age]]*Table1[[#This Row],[Leg Length (cm)]]</f>
        <v>#N/A</v>
      </c>
      <c r="M84" s="80" t="e">
        <f>Table1[[#This Row],[Age]]*Table1[[#This Row],[Sitting Height (cm)]]</f>
        <v>#N/A</v>
      </c>
      <c r="N84" s="80" t="e">
        <f>Table1[[#This Row],[Age]]*Table1[[#This Row],[Body Mass (kg)]]</f>
        <v>#N/A</v>
      </c>
      <c r="O84" s="81" t="e">
        <f>Table1[[#This Row],[Body Mass (kg)]]/Table1[[#This Row],[Stature (cm)]]*100</f>
        <v>#DIV/0!</v>
      </c>
      <c r="P84" s="81" t="e">
        <f>Table1[[#This Row],[Body Mass (kg)]]/Table1[[#This Row],[Stature (cm)]]</f>
        <v>#DIV/0!</v>
      </c>
      <c r="Q84" s="81" t="e">
        <f>VLOOKUP(Table1[[#This Row],[Age]],TBL_RegressionMale,2,TRUE)</f>
        <v>#N/A</v>
      </c>
      <c r="R84" s="81" t="e">
        <f>VLOOKUP(Table1[[#This Row],[Age]],TBL_RegressionMale,3,TRUE)</f>
        <v>#N/A</v>
      </c>
      <c r="S84" s="81" t="e">
        <f>VLOOKUP(Table1[[#This Row],[Age]],TBL_RegressionMale,4,TRUE)</f>
        <v>#N/A</v>
      </c>
      <c r="T84" s="81" t="e">
        <f>VLOOKUP(Table1[[#This Row],[Age]],TBL_RegressionMale,5,TRUE)</f>
        <v>#N/A</v>
      </c>
      <c r="U84" s="78"/>
      <c r="V84" s="78">
        <f>Table1[[#This Row],[Mother Height (cm)]]*0.3937</f>
        <v>0</v>
      </c>
      <c r="W84" s="76">
        <f>((Table1[[#This Row],[Mother Height (in)]]*0.953)+2.803)*2.54</f>
        <v>7.1196200000000003</v>
      </c>
      <c r="X84" s="78"/>
      <c r="Y84" s="27">
        <f>Table1[[#This Row],[Father Height (cm)]]*0.3937</f>
        <v>0</v>
      </c>
      <c r="Z84" s="19">
        <f>((Table1[[#This Row],[Father Heght (in)]]*0.955)+2.316)*2.54</f>
        <v>5.8826399999999994</v>
      </c>
      <c r="AA84" s="18">
        <f>(Table1[[#This Row],[Adjusted Mother Height (cm)]]+Table1[[#This Row],[Adjusted Father Height (cm)]])/2</f>
        <v>6.5011299999999999</v>
      </c>
      <c r="AB84" s="18" t="e">
        <f>Q84+(Table1[[#This Row],[Stature (in)]]*Table1[[#This Row],[Stature (cm)]])+(Table1[[#This Row],[Body Mass regression (lb)]]*Table1[[#This Row],[Body Mass (kg)]])+(Table1[[#This Row],[Midparent stature regression]]*Table1[[#This Row],[Adjusted Midparent Stature (cm)]])</f>
        <v>#N/A</v>
      </c>
      <c r="AC84" s="24" t="e">
        <f t="shared" si="7"/>
        <v>#N/A</v>
      </c>
      <c r="AD84" s="24" t="e">
        <f>-9.376+(0.0001882*Table1[[#This Row],[LL *SH]])+(0.0022*Table1[[#This Row],[Age*LL]])+(0.005841*Table1[[#This Row],[Age*SH]])-(0.002658*Table1[[#This Row],[Age*Mass]])+(0.07693*(Table1[[#This Row],[Mass/Stature]]*100))</f>
        <v>#N/A</v>
      </c>
      <c r="AE84" s="16" t="e">
        <f t="shared" si="8"/>
        <v>#N/A</v>
      </c>
      <c r="AF84" s="25" t="e">
        <f>-7.709133+(0.0042232*(Table1[[#This Row],[Age]]*Table1[[#This Row],[Stature (cm)]]))</f>
        <v>#N/A</v>
      </c>
      <c r="AG84" s="16" t="e">
        <f>Table1[[#This Row],[Age]]-Table1[[#This Row],[Moore Maturity Offset]]</f>
        <v>#N/A</v>
      </c>
    </row>
    <row r="85" spans="1:33" ht="25" customHeight="1" x14ac:dyDescent="0.2">
      <c r="A85" s="23"/>
      <c r="B85" s="14" t="e">
        <f t="shared" si="6"/>
        <v>#N/A</v>
      </c>
      <c r="C85" s="14" t="e">
        <f>VLOOKUP(Table1[[#This Row],[Name]], TBL_Player, 3, FALSE)</f>
        <v>#N/A</v>
      </c>
      <c r="D85" s="73"/>
      <c r="E85" s="15" t="e">
        <f>VLOOKUP(Table1[[#This Row],[Name]],TBL_Player,5,FALSE)</f>
        <v>#N/A</v>
      </c>
      <c r="F85" s="16" t="e">
        <f>(Table1[[#This Row],[Data Collection Date]]-E85)/365.25</f>
        <v>#N/A</v>
      </c>
      <c r="G85" s="79"/>
      <c r="H85" s="79"/>
      <c r="I85" s="75">
        <f>Table1[[#This Row],[Stature (cm)]]-Table1[[#This Row],[Sitting Height (cm)]]</f>
        <v>0</v>
      </c>
      <c r="J85" s="79"/>
      <c r="K85" s="76">
        <f>Table1[[#This Row],[Leg Length (cm)]]*Table1[[#This Row],[Sitting Height (cm)]]</f>
        <v>0</v>
      </c>
      <c r="L85" s="80" t="e">
        <f>Table1[[#This Row],[Age]]*Table1[[#This Row],[Leg Length (cm)]]</f>
        <v>#N/A</v>
      </c>
      <c r="M85" s="80" t="e">
        <f>Table1[[#This Row],[Age]]*Table1[[#This Row],[Sitting Height (cm)]]</f>
        <v>#N/A</v>
      </c>
      <c r="N85" s="80" t="e">
        <f>Table1[[#This Row],[Age]]*Table1[[#This Row],[Body Mass (kg)]]</f>
        <v>#N/A</v>
      </c>
      <c r="O85" s="81" t="e">
        <f>Table1[[#This Row],[Body Mass (kg)]]/Table1[[#This Row],[Stature (cm)]]*100</f>
        <v>#DIV/0!</v>
      </c>
      <c r="P85" s="81" t="e">
        <f>Table1[[#This Row],[Body Mass (kg)]]/Table1[[#This Row],[Stature (cm)]]</f>
        <v>#DIV/0!</v>
      </c>
      <c r="Q85" s="81" t="e">
        <f>VLOOKUP(Table1[[#This Row],[Age]],TBL_RegressionMale,2,TRUE)</f>
        <v>#N/A</v>
      </c>
      <c r="R85" s="81" t="e">
        <f>VLOOKUP(Table1[[#This Row],[Age]],TBL_RegressionMale,3,TRUE)</f>
        <v>#N/A</v>
      </c>
      <c r="S85" s="81" t="e">
        <f>VLOOKUP(Table1[[#This Row],[Age]],TBL_RegressionMale,4,TRUE)</f>
        <v>#N/A</v>
      </c>
      <c r="T85" s="81" t="e">
        <f>VLOOKUP(Table1[[#This Row],[Age]],TBL_RegressionMale,5,TRUE)</f>
        <v>#N/A</v>
      </c>
      <c r="U85" s="78"/>
      <c r="V85" s="78">
        <f>Table1[[#This Row],[Mother Height (cm)]]*0.3937</f>
        <v>0</v>
      </c>
      <c r="W85" s="76">
        <f>((Table1[[#This Row],[Mother Height (in)]]*0.953)+2.803)*2.54</f>
        <v>7.1196200000000003</v>
      </c>
      <c r="X85" s="78"/>
      <c r="Y85" s="27">
        <f>Table1[[#This Row],[Father Height (cm)]]*0.3937</f>
        <v>0</v>
      </c>
      <c r="Z85" s="19">
        <f>((Table1[[#This Row],[Father Heght (in)]]*0.955)+2.316)*2.54</f>
        <v>5.8826399999999994</v>
      </c>
      <c r="AA85" s="18">
        <f>(Table1[[#This Row],[Adjusted Mother Height (cm)]]+Table1[[#This Row],[Adjusted Father Height (cm)]])/2</f>
        <v>6.5011299999999999</v>
      </c>
      <c r="AB85" s="18" t="e">
        <f>Q85+(Table1[[#This Row],[Stature (in)]]*Table1[[#This Row],[Stature (cm)]])+(Table1[[#This Row],[Body Mass regression (lb)]]*Table1[[#This Row],[Body Mass (kg)]])+(Table1[[#This Row],[Midparent stature regression]]*Table1[[#This Row],[Adjusted Midparent Stature (cm)]])</f>
        <v>#N/A</v>
      </c>
      <c r="AC85" s="24" t="e">
        <f t="shared" si="7"/>
        <v>#N/A</v>
      </c>
      <c r="AD85" s="24" t="e">
        <f>-9.376+(0.0001882*Table1[[#This Row],[LL *SH]])+(0.0022*Table1[[#This Row],[Age*LL]])+(0.005841*Table1[[#This Row],[Age*SH]])-(0.002658*Table1[[#This Row],[Age*Mass]])+(0.07693*(Table1[[#This Row],[Mass/Stature]]*100))</f>
        <v>#N/A</v>
      </c>
      <c r="AE85" s="16" t="e">
        <f t="shared" si="8"/>
        <v>#N/A</v>
      </c>
      <c r="AF85" s="25" t="e">
        <f>-7.709133+(0.0042232*(Table1[[#This Row],[Age]]*Table1[[#This Row],[Stature (cm)]]))</f>
        <v>#N/A</v>
      </c>
      <c r="AG85" s="16" t="e">
        <f>Table1[[#This Row],[Age]]-Table1[[#This Row],[Moore Maturity Offset]]</f>
        <v>#N/A</v>
      </c>
    </row>
    <row r="86" spans="1:33" ht="25" customHeight="1" x14ac:dyDescent="0.2">
      <c r="A86" s="23"/>
      <c r="B86" s="14" t="e">
        <f t="shared" si="6"/>
        <v>#N/A</v>
      </c>
      <c r="C86" s="14" t="e">
        <f>VLOOKUP(Table1[[#This Row],[Name]], TBL_Player, 3, FALSE)</f>
        <v>#N/A</v>
      </c>
      <c r="D86" s="73"/>
      <c r="E86" s="15" t="e">
        <f>VLOOKUP(Table1[[#This Row],[Name]],TBL_Player,5,FALSE)</f>
        <v>#N/A</v>
      </c>
      <c r="F86" s="16" t="e">
        <f>(Table1[[#This Row],[Data Collection Date]]-E86)/365.25</f>
        <v>#N/A</v>
      </c>
      <c r="G86" s="79"/>
      <c r="H86" s="79"/>
      <c r="I86" s="75">
        <f>Table1[[#This Row],[Stature (cm)]]-Table1[[#This Row],[Sitting Height (cm)]]</f>
        <v>0</v>
      </c>
      <c r="J86" s="79"/>
      <c r="K86" s="76">
        <f>Table1[[#This Row],[Leg Length (cm)]]*Table1[[#This Row],[Sitting Height (cm)]]</f>
        <v>0</v>
      </c>
      <c r="L86" s="80" t="e">
        <f>Table1[[#This Row],[Age]]*Table1[[#This Row],[Leg Length (cm)]]</f>
        <v>#N/A</v>
      </c>
      <c r="M86" s="80" t="e">
        <f>Table1[[#This Row],[Age]]*Table1[[#This Row],[Sitting Height (cm)]]</f>
        <v>#N/A</v>
      </c>
      <c r="N86" s="80" t="e">
        <f>Table1[[#This Row],[Age]]*Table1[[#This Row],[Body Mass (kg)]]</f>
        <v>#N/A</v>
      </c>
      <c r="O86" s="81" t="e">
        <f>Table1[[#This Row],[Body Mass (kg)]]/Table1[[#This Row],[Stature (cm)]]*100</f>
        <v>#DIV/0!</v>
      </c>
      <c r="P86" s="81" t="e">
        <f>Table1[[#This Row],[Body Mass (kg)]]/Table1[[#This Row],[Stature (cm)]]</f>
        <v>#DIV/0!</v>
      </c>
      <c r="Q86" s="81" t="e">
        <f>VLOOKUP(Table1[[#This Row],[Age]],TBL_RegressionMale,2,TRUE)</f>
        <v>#N/A</v>
      </c>
      <c r="R86" s="81" t="e">
        <f>VLOOKUP(Table1[[#This Row],[Age]],TBL_RegressionMale,3,TRUE)</f>
        <v>#N/A</v>
      </c>
      <c r="S86" s="81" t="e">
        <f>VLOOKUP(Table1[[#This Row],[Age]],TBL_RegressionMale,4,TRUE)</f>
        <v>#N/A</v>
      </c>
      <c r="T86" s="81" t="e">
        <f>VLOOKUP(Table1[[#This Row],[Age]],TBL_RegressionMale,5,TRUE)</f>
        <v>#N/A</v>
      </c>
      <c r="U86" s="78"/>
      <c r="V86" s="78">
        <f>Table1[[#This Row],[Mother Height (cm)]]*0.3937</f>
        <v>0</v>
      </c>
      <c r="W86" s="76">
        <f>((Table1[[#This Row],[Mother Height (in)]]*0.953)+2.803)*2.54</f>
        <v>7.1196200000000003</v>
      </c>
      <c r="X86" s="78"/>
      <c r="Y86" s="27">
        <f>Table1[[#This Row],[Father Height (cm)]]*0.3937</f>
        <v>0</v>
      </c>
      <c r="Z86" s="19">
        <f>((Table1[[#This Row],[Father Heght (in)]]*0.955)+2.316)*2.54</f>
        <v>5.8826399999999994</v>
      </c>
      <c r="AA86" s="18">
        <f>(Table1[[#This Row],[Adjusted Mother Height (cm)]]+Table1[[#This Row],[Adjusted Father Height (cm)]])/2</f>
        <v>6.5011299999999999</v>
      </c>
      <c r="AB86" s="18" t="e">
        <f>Q86+(Table1[[#This Row],[Stature (in)]]*Table1[[#This Row],[Stature (cm)]])+(Table1[[#This Row],[Body Mass regression (lb)]]*Table1[[#This Row],[Body Mass (kg)]])+(Table1[[#This Row],[Midparent stature regression]]*Table1[[#This Row],[Adjusted Midparent Stature (cm)]])</f>
        <v>#N/A</v>
      </c>
      <c r="AC86" s="24" t="e">
        <f t="shared" si="7"/>
        <v>#N/A</v>
      </c>
      <c r="AD86" s="24" t="e">
        <f>-9.376+(0.0001882*Table1[[#This Row],[LL *SH]])+(0.0022*Table1[[#This Row],[Age*LL]])+(0.005841*Table1[[#This Row],[Age*SH]])-(0.002658*Table1[[#This Row],[Age*Mass]])+(0.07693*(Table1[[#This Row],[Mass/Stature]]*100))</f>
        <v>#N/A</v>
      </c>
      <c r="AE86" s="16" t="e">
        <f t="shared" si="8"/>
        <v>#N/A</v>
      </c>
      <c r="AF86" s="25" t="e">
        <f>-7.709133+(0.0042232*(Table1[[#This Row],[Age]]*Table1[[#This Row],[Stature (cm)]]))</f>
        <v>#N/A</v>
      </c>
      <c r="AG86" s="16" t="e">
        <f>Table1[[#This Row],[Age]]-Table1[[#This Row],[Moore Maturity Offset]]</f>
        <v>#N/A</v>
      </c>
    </row>
    <row r="87" spans="1:33" ht="25" customHeight="1" x14ac:dyDescent="0.2">
      <c r="A87" s="23"/>
      <c r="B87" s="14" t="e">
        <f t="shared" si="6"/>
        <v>#N/A</v>
      </c>
      <c r="C87" s="14" t="e">
        <f>VLOOKUP(Table1[[#This Row],[Name]], TBL_Player, 3, FALSE)</f>
        <v>#N/A</v>
      </c>
      <c r="D87" s="73"/>
      <c r="E87" s="15" t="e">
        <f>VLOOKUP(Table1[[#This Row],[Name]],TBL_Player,5,FALSE)</f>
        <v>#N/A</v>
      </c>
      <c r="F87" s="16" t="e">
        <f>(Table1[[#This Row],[Data Collection Date]]-E87)/365.25</f>
        <v>#N/A</v>
      </c>
      <c r="G87" s="79"/>
      <c r="H87" s="79"/>
      <c r="I87" s="75">
        <f>Table1[[#This Row],[Stature (cm)]]-Table1[[#This Row],[Sitting Height (cm)]]</f>
        <v>0</v>
      </c>
      <c r="J87" s="79"/>
      <c r="K87" s="76">
        <f>Table1[[#This Row],[Leg Length (cm)]]*Table1[[#This Row],[Sitting Height (cm)]]</f>
        <v>0</v>
      </c>
      <c r="L87" s="80" t="e">
        <f>Table1[[#This Row],[Age]]*Table1[[#This Row],[Leg Length (cm)]]</f>
        <v>#N/A</v>
      </c>
      <c r="M87" s="80" t="e">
        <f>Table1[[#This Row],[Age]]*Table1[[#This Row],[Sitting Height (cm)]]</f>
        <v>#N/A</v>
      </c>
      <c r="N87" s="80" t="e">
        <f>Table1[[#This Row],[Age]]*Table1[[#This Row],[Body Mass (kg)]]</f>
        <v>#N/A</v>
      </c>
      <c r="O87" s="81" t="e">
        <f>Table1[[#This Row],[Body Mass (kg)]]/Table1[[#This Row],[Stature (cm)]]*100</f>
        <v>#DIV/0!</v>
      </c>
      <c r="P87" s="81" t="e">
        <f>Table1[[#This Row],[Body Mass (kg)]]/Table1[[#This Row],[Stature (cm)]]</f>
        <v>#DIV/0!</v>
      </c>
      <c r="Q87" s="81" t="e">
        <f>VLOOKUP(Table1[[#This Row],[Age]],TBL_RegressionMale,2,TRUE)</f>
        <v>#N/A</v>
      </c>
      <c r="R87" s="81" t="e">
        <f>VLOOKUP(Table1[[#This Row],[Age]],TBL_RegressionMale,3,TRUE)</f>
        <v>#N/A</v>
      </c>
      <c r="S87" s="81" t="e">
        <f>VLOOKUP(Table1[[#This Row],[Age]],TBL_RegressionMale,4,TRUE)</f>
        <v>#N/A</v>
      </c>
      <c r="T87" s="81" t="e">
        <f>VLOOKUP(Table1[[#This Row],[Age]],TBL_RegressionMale,5,TRUE)</f>
        <v>#N/A</v>
      </c>
      <c r="U87" s="78"/>
      <c r="V87" s="78">
        <f>Table1[[#This Row],[Mother Height (cm)]]*0.3937</f>
        <v>0</v>
      </c>
      <c r="W87" s="76">
        <f>((Table1[[#This Row],[Mother Height (in)]]*0.953)+2.803)*2.54</f>
        <v>7.1196200000000003</v>
      </c>
      <c r="X87" s="78"/>
      <c r="Y87" s="27">
        <f>Table1[[#This Row],[Father Height (cm)]]*0.3937</f>
        <v>0</v>
      </c>
      <c r="Z87" s="19">
        <f>((Table1[[#This Row],[Father Heght (in)]]*0.955)+2.316)*2.54</f>
        <v>5.8826399999999994</v>
      </c>
      <c r="AA87" s="18">
        <f>(Table1[[#This Row],[Adjusted Mother Height (cm)]]+Table1[[#This Row],[Adjusted Father Height (cm)]])/2</f>
        <v>6.5011299999999999</v>
      </c>
      <c r="AB87" s="18" t="e">
        <f>Q87+(Table1[[#This Row],[Stature (in)]]*Table1[[#This Row],[Stature (cm)]])+(Table1[[#This Row],[Body Mass regression (lb)]]*Table1[[#This Row],[Body Mass (kg)]])+(Table1[[#This Row],[Midparent stature regression]]*Table1[[#This Row],[Adjusted Midparent Stature (cm)]])</f>
        <v>#N/A</v>
      </c>
      <c r="AC87" s="24" t="e">
        <f t="shared" si="7"/>
        <v>#N/A</v>
      </c>
      <c r="AD87" s="24" t="e">
        <f>-9.376+(0.0001882*Table1[[#This Row],[LL *SH]])+(0.0022*Table1[[#This Row],[Age*LL]])+(0.005841*Table1[[#This Row],[Age*SH]])-(0.002658*Table1[[#This Row],[Age*Mass]])+(0.07693*(Table1[[#This Row],[Mass/Stature]]*100))</f>
        <v>#N/A</v>
      </c>
      <c r="AE87" s="16" t="e">
        <f t="shared" si="8"/>
        <v>#N/A</v>
      </c>
      <c r="AF87" s="25" t="e">
        <f>-7.709133+(0.0042232*(Table1[[#This Row],[Age]]*Table1[[#This Row],[Stature (cm)]]))</f>
        <v>#N/A</v>
      </c>
      <c r="AG87" s="16" t="e">
        <f>Table1[[#This Row],[Age]]-Table1[[#This Row],[Moore Maturity Offset]]</f>
        <v>#N/A</v>
      </c>
    </row>
    <row r="88" spans="1:33" ht="25" customHeight="1" x14ac:dyDescent="0.2">
      <c r="A88" s="23"/>
      <c r="B88" s="14" t="e">
        <f t="shared" si="6"/>
        <v>#N/A</v>
      </c>
      <c r="C88" s="14" t="e">
        <f>VLOOKUP(Table1[[#This Row],[Name]], TBL_Player, 3, FALSE)</f>
        <v>#N/A</v>
      </c>
      <c r="D88" s="73"/>
      <c r="E88" s="15" t="e">
        <f>VLOOKUP(Table1[[#This Row],[Name]],TBL_Player,5,FALSE)</f>
        <v>#N/A</v>
      </c>
      <c r="F88" s="16" t="e">
        <f>(Table1[[#This Row],[Data Collection Date]]-E88)/365.25</f>
        <v>#N/A</v>
      </c>
      <c r="G88" s="79"/>
      <c r="H88" s="79"/>
      <c r="I88" s="75">
        <f>Table1[[#This Row],[Stature (cm)]]-Table1[[#This Row],[Sitting Height (cm)]]</f>
        <v>0</v>
      </c>
      <c r="J88" s="79"/>
      <c r="K88" s="76">
        <f>Table1[[#This Row],[Leg Length (cm)]]*Table1[[#This Row],[Sitting Height (cm)]]</f>
        <v>0</v>
      </c>
      <c r="L88" s="80" t="e">
        <f>Table1[[#This Row],[Age]]*Table1[[#This Row],[Leg Length (cm)]]</f>
        <v>#N/A</v>
      </c>
      <c r="M88" s="80" t="e">
        <f>Table1[[#This Row],[Age]]*Table1[[#This Row],[Sitting Height (cm)]]</f>
        <v>#N/A</v>
      </c>
      <c r="N88" s="80" t="e">
        <f>Table1[[#This Row],[Age]]*Table1[[#This Row],[Body Mass (kg)]]</f>
        <v>#N/A</v>
      </c>
      <c r="O88" s="81" t="e">
        <f>Table1[[#This Row],[Body Mass (kg)]]/Table1[[#This Row],[Stature (cm)]]*100</f>
        <v>#DIV/0!</v>
      </c>
      <c r="P88" s="81" t="e">
        <f>Table1[[#This Row],[Body Mass (kg)]]/Table1[[#This Row],[Stature (cm)]]</f>
        <v>#DIV/0!</v>
      </c>
      <c r="Q88" s="81" t="e">
        <f>VLOOKUP(Table1[[#This Row],[Age]],TBL_RegressionMale,2,TRUE)</f>
        <v>#N/A</v>
      </c>
      <c r="R88" s="81" t="e">
        <f>VLOOKUP(Table1[[#This Row],[Age]],TBL_RegressionMale,3,TRUE)</f>
        <v>#N/A</v>
      </c>
      <c r="S88" s="81" t="e">
        <f>VLOOKUP(Table1[[#This Row],[Age]],TBL_RegressionMale,4,TRUE)</f>
        <v>#N/A</v>
      </c>
      <c r="T88" s="81" t="e">
        <f>VLOOKUP(Table1[[#This Row],[Age]],TBL_RegressionMale,5,TRUE)</f>
        <v>#N/A</v>
      </c>
      <c r="U88" s="78"/>
      <c r="V88" s="78">
        <f>Table1[[#This Row],[Mother Height (cm)]]*0.3937</f>
        <v>0</v>
      </c>
      <c r="W88" s="76">
        <f>((Table1[[#This Row],[Mother Height (in)]]*0.953)+2.803)*2.54</f>
        <v>7.1196200000000003</v>
      </c>
      <c r="X88" s="78"/>
      <c r="Y88" s="27">
        <f>Table1[[#This Row],[Father Height (cm)]]*0.3937</f>
        <v>0</v>
      </c>
      <c r="Z88" s="19">
        <f>((Table1[[#This Row],[Father Heght (in)]]*0.955)+2.316)*2.54</f>
        <v>5.8826399999999994</v>
      </c>
      <c r="AA88" s="18">
        <f>(Table1[[#This Row],[Adjusted Mother Height (cm)]]+Table1[[#This Row],[Adjusted Father Height (cm)]])/2</f>
        <v>6.5011299999999999</v>
      </c>
      <c r="AB88" s="18" t="e">
        <f>Q88+(Table1[[#This Row],[Stature (in)]]*Table1[[#This Row],[Stature (cm)]])+(Table1[[#This Row],[Body Mass regression (lb)]]*Table1[[#This Row],[Body Mass (kg)]])+(Table1[[#This Row],[Midparent stature regression]]*Table1[[#This Row],[Adjusted Midparent Stature (cm)]])</f>
        <v>#N/A</v>
      </c>
      <c r="AC88" s="24" t="e">
        <f t="shared" si="7"/>
        <v>#N/A</v>
      </c>
      <c r="AD88" s="24" t="e">
        <f>-9.376+(0.0001882*Table1[[#This Row],[LL *SH]])+(0.0022*Table1[[#This Row],[Age*LL]])+(0.005841*Table1[[#This Row],[Age*SH]])-(0.002658*Table1[[#This Row],[Age*Mass]])+(0.07693*(Table1[[#This Row],[Mass/Stature]]*100))</f>
        <v>#N/A</v>
      </c>
      <c r="AE88" s="16" t="e">
        <f t="shared" si="8"/>
        <v>#N/A</v>
      </c>
      <c r="AF88" s="25" t="e">
        <f>-7.709133+(0.0042232*(Table1[[#This Row],[Age]]*Table1[[#This Row],[Stature (cm)]]))</f>
        <v>#N/A</v>
      </c>
      <c r="AG88" s="16" t="e">
        <f>Table1[[#This Row],[Age]]-Table1[[#This Row],[Moore Maturity Offset]]</f>
        <v>#N/A</v>
      </c>
    </row>
    <row r="89" spans="1:33" ht="25" customHeight="1" x14ac:dyDescent="0.2">
      <c r="A89" s="23"/>
      <c r="B89" s="14" t="e">
        <f t="shared" si="6"/>
        <v>#N/A</v>
      </c>
      <c r="C89" s="14" t="e">
        <f>VLOOKUP(Table1[[#This Row],[Name]], TBL_Player, 3, FALSE)</f>
        <v>#N/A</v>
      </c>
      <c r="D89" s="73"/>
      <c r="E89" s="15" t="e">
        <f>VLOOKUP(Table1[[#This Row],[Name]],TBL_Player,5,FALSE)</f>
        <v>#N/A</v>
      </c>
      <c r="F89" s="16" t="e">
        <f>(Table1[[#This Row],[Data Collection Date]]-E89)/365.25</f>
        <v>#N/A</v>
      </c>
      <c r="G89" s="79"/>
      <c r="H89" s="79"/>
      <c r="I89" s="75">
        <f>Table1[[#This Row],[Stature (cm)]]-Table1[[#This Row],[Sitting Height (cm)]]</f>
        <v>0</v>
      </c>
      <c r="J89" s="79"/>
      <c r="K89" s="76">
        <f>Table1[[#This Row],[Leg Length (cm)]]*Table1[[#This Row],[Sitting Height (cm)]]</f>
        <v>0</v>
      </c>
      <c r="L89" s="80" t="e">
        <f>Table1[[#This Row],[Age]]*Table1[[#This Row],[Leg Length (cm)]]</f>
        <v>#N/A</v>
      </c>
      <c r="M89" s="80" t="e">
        <f>Table1[[#This Row],[Age]]*Table1[[#This Row],[Sitting Height (cm)]]</f>
        <v>#N/A</v>
      </c>
      <c r="N89" s="80" t="e">
        <f>Table1[[#This Row],[Age]]*Table1[[#This Row],[Body Mass (kg)]]</f>
        <v>#N/A</v>
      </c>
      <c r="O89" s="81" t="e">
        <f>Table1[[#This Row],[Body Mass (kg)]]/Table1[[#This Row],[Stature (cm)]]*100</f>
        <v>#DIV/0!</v>
      </c>
      <c r="P89" s="81" t="e">
        <f>Table1[[#This Row],[Body Mass (kg)]]/Table1[[#This Row],[Stature (cm)]]</f>
        <v>#DIV/0!</v>
      </c>
      <c r="Q89" s="81" t="e">
        <f>VLOOKUP(Table1[[#This Row],[Age]],TBL_RegressionMale,2,TRUE)</f>
        <v>#N/A</v>
      </c>
      <c r="R89" s="81" t="e">
        <f>VLOOKUP(Table1[[#This Row],[Age]],TBL_RegressionMale,3,TRUE)</f>
        <v>#N/A</v>
      </c>
      <c r="S89" s="81" t="e">
        <f>VLOOKUP(Table1[[#This Row],[Age]],TBL_RegressionMale,4,TRUE)</f>
        <v>#N/A</v>
      </c>
      <c r="T89" s="81" t="e">
        <f>VLOOKUP(Table1[[#This Row],[Age]],TBL_RegressionMale,5,TRUE)</f>
        <v>#N/A</v>
      </c>
      <c r="U89" s="78"/>
      <c r="V89" s="78">
        <f>Table1[[#This Row],[Mother Height (cm)]]*0.3937</f>
        <v>0</v>
      </c>
      <c r="W89" s="76">
        <f>((Table1[[#This Row],[Mother Height (in)]]*0.953)+2.803)*2.54</f>
        <v>7.1196200000000003</v>
      </c>
      <c r="X89" s="78"/>
      <c r="Y89" s="27">
        <f>Table1[[#This Row],[Father Height (cm)]]*0.3937</f>
        <v>0</v>
      </c>
      <c r="Z89" s="19">
        <f>((Table1[[#This Row],[Father Heght (in)]]*0.955)+2.316)*2.54</f>
        <v>5.8826399999999994</v>
      </c>
      <c r="AA89" s="18">
        <f>(Table1[[#This Row],[Adjusted Mother Height (cm)]]+Table1[[#This Row],[Adjusted Father Height (cm)]])/2</f>
        <v>6.5011299999999999</v>
      </c>
      <c r="AB89" s="18" t="e">
        <f>Q89+(Table1[[#This Row],[Stature (in)]]*Table1[[#This Row],[Stature (cm)]])+(Table1[[#This Row],[Body Mass regression (lb)]]*Table1[[#This Row],[Body Mass (kg)]])+(Table1[[#This Row],[Midparent stature regression]]*Table1[[#This Row],[Adjusted Midparent Stature (cm)]])</f>
        <v>#N/A</v>
      </c>
      <c r="AC89" s="24" t="e">
        <f t="shared" si="7"/>
        <v>#N/A</v>
      </c>
      <c r="AD89" s="24" t="e">
        <f>-9.376+(0.0001882*Table1[[#This Row],[LL *SH]])+(0.0022*Table1[[#This Row],[Age*LL]])+(0.005841*Table1[[#This Row],[Age*SH]])-(0.002658*Table1[[#This Row],[Age*Mass]])+(0.07693*(Table1[[#This Row],[Mass/Stature]]*100))</f>
        <v>#N/A</v>
      </c>
      <c r="AE89" s="16" t="e">
        <f t="shared" si="8"/>
        <v>#N/A</v>
      </c>
      <c r="AF89" s="25" t="e">
        <f>-7.709133+(0.0042232*(Table1[[#This Row],[Age]]*Table1[[#This Row],[Stature (cm)]]))</f>
        <v>#N/A</v>
      </c>
      <c r="AG89" s="16" t="e">
        <f>Table1[[#This Row],[Age]]-Table1[[#This Row],[Moore Maturity Offset]]</f>
        <v>#N/A</v>
      </c>
    </row>
    <row r="90" spans="1:33" ht="25" customHeight="1" x14ac:dyDescent="0.2">
      <c r="A90" s="23"/>
      <c r="B90" s="14" t="e">
        <f t="shared" si="6"/>
        <v>#N/A</v>
      </c>
      <c r="C90" s="14" t="e">
        <f>VLOOKUP(Table1[[#This Row],[Name]], TBL_Player, 3, FALSE)</f>
        <v>#N/A</v>
      </c>
      <c r="D90" s="73"/>
      <c r="E90" s="15" t="e">
        <f>VLOOKUP(Table1[[#This Row],[Name]],TBL_Player,5,FALSE)</f>
        <v>#N/A</v>
      </c>
      <c r="F90" s="16" t="e">
        <f>(Table1[[#This Row],[Data Collection Date]]-E90)/365.25</f>
        <v>#N/A</v>
      </c>
      <c r="G90" s="79"/>
      <c r="H90" s="79"/>
      <c r="I90" s="75">
        <f>Table1[[#This Row],[Stature (cm)]]-Table1[[#This Row],[Sitting Height (cm)]]</f>
        <v>0</v>
      </c>
      <c r="J90" s="79"/>
      <c r="K90" s="76">
        <f>Table1[[#This Row],[Leg Length (cm)]]*Table1[[#This Row],[Sitting Height (cm)]]</f>
        <v>0</v>
      </c>
      <c r="L90" s="80" t="e">
        <f>Table1[[#This Row],[Age]]*Table1[[#This Row],[Leg Length (cm)]]</f>
        <v>#N/A</v>
      </c>
      <c r="M90" s="80" t="e">
        <f>Table1[[#This Row],[Age]]*Table1[[#This Row],[Sitting Height (cm)]]</f>
        <v>#N/A</v>
      </c>
      <c r="N90" s="80" t="e">
        <f>Table1[[#This Row],[Age]]*Table1[[#This Row],[Body Mass (kg)]]</f>
        <v>#N/A</v>
      </c>
      <c r="O90" s="81" t="e">
        <f>Table1[[#This Row],[Body Mass (kg)]]/Table1[[#This Row],[Stature (cm)]]*100</f>
        <v>#DIV/0!</v>
      </c>
      <c r="P90" s="81" t="e">
        <f>Table1[[#This Row],[Body Mass (kg)]]/Table1[[#This Row],[Stature (cm)]]</f>
        <v>#DIV/0!</v>
      </c>
      <c r="Q90" s="81" t="e">
        <f>VLOOKUP(Table1[[#This Row],[Age]],TBL_RegressionMale,2,TRUE)</f>
        <v>#N/A</v>
      </c>
      <c r="R90" s="81" t="e">
        <f>VLOOKUP(Table1[[#This Row],[Age]],TBL_RegressionMale,3,TRUE)</f>
        <v>#N/A</v>
      </c>
      <c r="S90" s="81" t="e">
        <f>VLOOKUP(Table1[[#This Row],[Age]],TBL_RegressionMale,4,TRUE)</f>
        <v>#N/A</v>
      </c>
      <c r="T90" s="81" t="e">
        <f>VLOOKUP(Table1[[#This Row],[Age]],TBL_RegressionMale,5,TRUE)</f>
        <v>#N/A</v>
      </c>
      <c r="U90" s="78"/>
      <c r="V90" s="78">
        <f>Table1[[#This Row],[Mother Height (cm)]]*0.3937</f>
        <v>0</v>
      </c>
      <c r="W90" s="76">
        <f>((Table1[[#This Row],[Mother Height (in)]]*0.953)+2.803)*2.54</f>
        <v>7.1196200000000003</v>
      </c>
      <c r="X90" s="78"/>
      <c r="Y90" s="27">
        <f>Table1[[#This Row],[Father Height (cm)]]*0.3937</f>
        <v>0</v>
      </c>
      <c r="Z90" s="19">
        <f>((Table1[[#This Row],[Father Heght (in)]]*0.955)+2.316)*2.54</f>
        <v>5.8826399999999994</v>
      </c>
      <c r="AA90" s="18">
        <f>(Table1[[#This Row],[Adjusted Mother Height (cm)]]+Table1[[#This Row],[Adjusted Father Height (cm)]])/2</f>
        <v>6.5011299999999999</v>
      </c>
      <c r="AB90" s="18" t="e">
        <f>Q90+(Table1[[#This Row],[Stature (in)]]*Table1[[#This Row],[Stature (cm)]])+(Table1[[#This Row],[Body Mass regression (lb)]]*Table1[[#This Row],[Body Mass (kg)]])+(Table1[[#This Row],[Midparent stature regression]]*Table1[[#This Row],[Adjusted Midparent Stature (cm)]])</f>
        <v>#N/A</v>
      </c>
      <c r="AC90" s="24" t="e">
        <f t="shared" si="7"/>
        <v>#N/A</v>
      </c>
      <c r="AD90" s="24" t="e">
        <f>-9.376+(0.0001882*Table1[[#This Row],[LL *SH]])+(0.0022*Table1[[#This Row],[Age*LL]])+(0.005841*Table1[[#This Row],[Age*SH]])-(0.002658*Table1[[#This Row],[Age*Mass]])+(0.07693*(Table1[[#This Row],[Mass/Stature]]*100))</f>
        <v>#N/A</v>
      </c>
      <c r="AE90" s="16" t="e">
        <f t="shared" si="8"/>
        <v>#N/A</v>
      </c>
      <c r="AF90" s="25" t="e">
        <f>-7.709133+(0.0042232*(Table1[[#This Row],[Age]]*Table1[[#This Row],[Stature (cm)]]))</f>
        <v>#N/A</v>
      </c>
      <c r="AG90" s="16" t="e">
        <f>Table1[[#This Row],[Age]]-Table1[[#This Row],[Moore Maturity Offset]]</f>
        <v>#N/A</v>
      </c>
    </row>
    <row r="91" spans="1:33" ht="25" customHeight="1" x14ac:dyDescent="0.2">
      <c r="A91" s="23"/>
      <c r="B91" s="14" t="e">
        <f t="shared" si="6"/>
        <v>#N/A</v>
      </c>
      <c r="C91" s="14" t="e">
        <f>VLOOKUP(Table1[[#This Row],[Name]], TBL_Player, 3, FALSE)</f>
        <v>#N/A</v>
      </c>
      <c r="D91" s="73"/>
      <c r="E91" s="15" t="e">
        <f>VLOOKUP(Table1[[#This Row],[Name]],TBL_Player,5,FALSE)</f>
        <v>#N/A</v>
      </c>
      <c r="F91" s="16" t="e">
        <f>(Table1[[#This Row],[Data Collection Date]]-E91)/365.25</f>
        <v>#N/A</v>
      </c>
      <c r="G91" s="79"/>
      <c r="H91" s="79"/>
      <c r="I91" s="75">
        <f>Table1[[#This Row],[Stature (cm)]]-Table1[[#This Row],[Sitting Height (cm)]]</f>
        <v>0</v>
      </c>
      <c r="J91" s="79"/>
      <c r="K91" s="76">
        <f>Table1[[#This Row],[Leg Length (cm)]]*Table1[[#This Row],[Sitting Height (cm)]]</f>
        <v>0</v>
      </c>
      <c r="L91" s="80" t="e">
        <f>Table1[[#This Row],[Age]]*Table1[[#This Row],[Leg Length (cm)]]</f>
        <v>#N/A</v>
      </c>
      <c r="M91" s="80" t="e">
        <f>Table1[[#This Row],[Age]]*Table1[[#This Row],[Sitting Height (cm)]]</f>
        <v>#N/A</v>
      </c>
      <c r="N91" s="80" t="e">
        <f>Table1[[#This Row],[Age]]*Table1[[#This Row],[Body Mass (kg)]]</f>
        <v>#N/A</v>
      </c>
      <c r="O91" s="81" t="e">
        <f>Table1[[#This Row],[Body Mass (kg)]]/Table1[[#This Row],[Stature (cm)]]*100</f>
        <v>#DIV/0!</v>
      </c>
      <c r="P91" s="81" t="e">
        <f>Table1[[#This Row],[Body Mass (kg)]]/Table1[[#This Row],[Stature (cm)]]</f>
        <v>#DIV/0!</v>
      </c>
      <c r="Q91" s="81" t="e">
        <f>VLOOKUP(Table1[[#This Row],[Age]],TBL_RegressionMale,2,TRUE)</f>
        <v>#N/A</v>
      </c>
      <c r="R91" s="81" t="e">
        <f>VLOOKUP(Table1[[#This Row],[Age]],TBL_RegressionMale,3,TRUE)</f>
        <v>#N/A</v>
      </c>
      <c r="S91" s="81" t="e">
        <f>VLOOKUP(Table1[[#This Row],[Age]],TBL_RegressionMale,4,TRUE)</f>
        <v>#N/A</v>
      </c>
      <c r="T91" s="81" t="e">
        <f>VLOOKUP(Table1[[#This Row],[Age]],TBL_RegressionMale,5,TRUE)</f>
        <v>#N/A</v>
      </c>
      <c r="U91" s="78"/>
      <c r="V91" s="78">
        <f>Table1[[#This Row],[Mother Height (cm)]]*0.3937</f>
        <v>0</v>
      </c>
      <c r="W91" s="76">
        <f>((Table1[[#This Row],[Mother Height (in)]]*0.953)+2.803)*2.54</f>
        <v>7.1196200000000003</v>
      </c>
      <c r="X91" s="78"/>
      <c r="Y91" s="27">
        <f>Table1[[#This Row],[Father Height (cm)]]*0.3937</f>
        <v>0</v>
      </c>
      <c r="Z91" s="19">
        <f>((Table1[[#This Row],[Father Heght (in)]]*0.955)+2.316)*2.54</f>
        <v>5.8826399999999994</v>
      </c>
      <c r="AA91" s="18">
        <f>(Table1[[#This Row],[Adjusted Mother Height (cm)]]+Table1[[#This Row],[Adjusted Father Height (cm)]])/2</f>
        <v>6.5011299999999999</v>
      </c>
      <c r="AB91" s="18" t="e">
        <f>Q91+(Table1[[#This Row],[Stature (in)]]*Table1[[#This Row],[Stature (cm)]])+(Table1[[#This Row],[Body Mass regression (lb)]]*Table1[[#This Row],[Body Mass (kg)]])+(Table1[[#This Row],[Midparent stature regression]]*Table1[[#This Row],[Adjusted Midparent Stature (cm)]])</f>
        <v>#N/A</v>
      </c>
      <c r="AC91" s="24" t="e">
        <f t="shared" si="7"/>
        <v>#N/A</v>
      </c>
      <c r="AD91" s="24" t="e">
        <f>-9.376+(0.0001882*Table1[[#This Row],[LL *SH]])+(0.0022*Table1[[#This Row],[Age*LL]])+(0.005841*Table1[[#This Row],[Age*SH]])-(0.002658*Table1[[#This Row],[Age*Mass]])+(0.07693*(Table1[[#This Row],[Mass/Stature]]*100))</f>
        <v>#N/A</v>
      </c>
      <c r="AE91" s="16" t="e">
        <f t="shared" si="8"/>
        <v>#N/A</v>
      </c>
      <c r="AF91" s="25" t="e">
        <f>-7.709133+(0.0042232*(Table1[[#This Row],[Age]]*Table1[[#This Row],[Stature (cm)]]))</f>
        <v>#N/A</v>
      </c>
      <c r="AG91" s="16" t="e">
        <f>Table1[[#This Row],[Age]]-Table1[[#This Row],[Moore Maturity Offset]]</f>
        <v>#N/A</v>
      </c>
    </row>
    <row r="92" spans="1:33" ht="25" customHeight="1" x14ac:dyDescent="0.2">
      <c r="A92" s="23"/>
      <c r="B92" s="14" t="e">
        <f t="shared" si="6"/>
        <v>#N/A</v>
      </c>
      <c r="C92" s="14" t="e">
        <f>VLOOKUP(Table1[[#This Row],[Name]], TBL_Player, 3, FALSE)</f>
        <v>#N/A</v>
      </c>
      <c r="D92" s="73"/>
      <c r="E92" s="15" t="e">
        <f>VLOOKUP(Table1[[#This Row],[Name]],TBL_Player,5,FALSE)</f>
        <v>#N/A</v>
      </c>
      <c r="F92" s="16" t="e">
        <f>(Table1[[#This Row],[Data Collection Date]]-E92)/365.25</f>
        <v>#N/A</v>
      </c>
      <c r="G92" s="79"/>
      <c r="H92" s="79"/>
      <c r="I92" s="75">
        <f>Table1[[#This Row],[Stature (cm)]]-Table1[[#This Row],[Sitting Height (cm)]]</f>
        <v>0</v>
      </c>
      <c r="J92" s="79"/>
      <c r="K92" s="76">
        <f>Table1[[#This Row],[Leg Length (cm)]]*Table1[[#This Row],[Sitting Height (cm)]]</f>
        <v>0</v>
      </c>
      <c r="L92" s="80" t="e">
        <f>Table1[[#This Row],[Age]]*Table1[[#This Row],[Leg Length (cm)]]</f>
        <v>#N/A</v>
      </c>
      <c r="M92" s="80" t="e">
        <f>Table1[[#This Row],[Age]]*Table1[[#This Row],[Sitting Height (cm)]]</f>
        <v>#N/A</v>
      </c>
      <c r="N92" s="80" t="e">
        <f>Table1[[#This Row],[Age]]*Table1[[#This Row],[Body Mass (kg)]]</f>
        <v>#N/A</v>
      </c>
      <c r="O92" s="81" t="e">
        <f>Table1[[#This Row],[Body Mass (kg)]]/Table1[[#This Row],[Stature (cm)]]*100</f>
        <v>#DIV/0!</v>
      </c>
      <c r="P92" s="81" t="e">
        <f>Table1[[#This Row],[Body Mass (kg)]]/Table1[[#This Row],[Stature (cm)]]</f>
        <v>#DIV/0!</v>
      </c>
      <c r="Q92" s="81" t="e">
        <f>VLOOKUP(Table1[[#This Row],[Age]],TBL_RegressionMale,2,TRUE)</f>
        <v>#N/A</v>
      </c>
      <c r="R92" s="81" t="e">
        <f>VLOOKUP(Table1[[#This Row],[Age]],TBL_RegressionMale,3,TRUE)</f>
        <v>#N/A</v>
      </c>
      <c r="S92" s="81" t="e">
        <f>VLOOKUP(Table1[[#This Row],[Age]],TBL_RegressionMale,4,TRUE)</f>
        <v>#N/A</v>
      </c>
      <c r="T92" s="81" t="e">
        <f>VLOOKUP(Table1[[#This Row],[Age]],TBL_RegressionMale,5,TRUE)</f>
        <v>#N/A</v>
      </c>
      <c r="U92" s="78"/>
      <c r="V92" s="78">
        <f>Table1[[#This Row],[Mother Height (cm)]]*0.3937</f>
        <v>0</v>
      </c>
      <c r="W92" s="76">
        <f>((Table1[[#This Row],[Mother Height (in)]]*0.953)+2.803)*2.54</f>
        <v>7.1196200000000003</v>
      </c>
      <c r="X92" s="78"/>
      <c r="Y92" s="27">
        <f>Table1[[#This Row],[Father Height (cm)]]*0.3937</f>
        <v>0</v>
      </c>
      <c r="Z92" s="19">
        <f>((Table1[[#This Row],[Father Heght (in)]]*0.955)+2.316)*2.54</f>
        <v>5.8826399999999994</v>
      </c>
      <c r="AA92" s="18">
        <f>(Table1[[#This Row],[Adjusted Mother Height (cm)]]+Table1[[#This Row],[Adjusted Father Height (cm)]])/2</f>
        <v>6.5011299999999999</v>
      </c>
      <c r="AB92" s="18" t="e">
        <f>Q92+(Table1[[#This Row],[Stature (in)]]*Table1[[#This Row],[Stature (cm)]])+(Table1[[#This Row],[Body Mass regression (lb)]]*Table1[[#This Row],[Body Mass (kg)]])+(Table1[[#This Row],[Midparent stature regression]]*Table1[[#This Row],[Adjusted Midparent Stature (cm)]])</f>
        <v>#N/A</v>
      </c>
      <c r="AC92" s="24" t="e">
        <f t="shared" si="7"/>
        <v>#N/A</v>
      </c>
      <c r="AD92" s="24" t="e">
        <f>-9.376+(0.0001882*Table1[[#This Row],[LL *SH]])+(0.0022*Table1[[#This Row],[Age*LL]])+(0.005841*Table1[[#This Row],[Age*SH]])-(0.002658*Table1[[#This Row],[Age*Mass]])+(0.07693*(Table1[[#This Row],[Mass/Stature]]*100))</f>
        <v>#N/A</v>
      </c>
      <c r="AE92" s="16" t="e">
        <f t="shared" si="8"/>
        <v>#N/A</v>
      </c>
      <c r="AF92" s="25" t="e">
        <f>-7.709133+(0.0042232*(Table1[[#This Row],[Age]]*Table1[[#This Row],[Stature (cm)]]))</f>
        <v>#N/A</v>
      </c>
      <c r="AG92" s="16" t="e">
        <f>Table1[[#This Row],[Age]]-Table1[[#This Row],[Moore Maturity Offset]]</f>
        <v>#N/A</v>
      </c>
    </row>
    <row r="93" spans="1:33" ht="25" customHeight="1" x14ac:dyDescent="0.2">
      <c r="A93" s="23"/>
      <c r="B93" s="14" t="e">
        <f t="shared" si="6"/>
        <v>#N/A</v>
      </c>
      <c r="C93" s="14" t="e">
        <f>VLOOKUP(Table1[[#This Row],[Name]], TBL_Player, 3, FALSE)</f>
        <v>#N/A</v>
      </c>
      <c r="D93" s="73"/>
      <c r="E93" s="15" t="e">
        <f>VLOOKUP(Table1[[#This Row],[Name]],TBL_Player,5,FALSE)</f>
        <v>#N/A</v>
      </c>
      <c r="F93" s="16" t="e">
        <f>(Table1[[#This Row],[Data Collection Date]]-E93)/365.25</f>
        <v>#N/A</v>
      </c>
      <c r="G93" s="79"/>
      <c r="H93" s="79"/>
      <c r="I93" s="75">
        <f>Table1[[#This Row],[Stature (cm)]]-Table1[[#This Row],[Sitting Height (cm)]]</f>
        <v>0</v>
      </c>
      <c r="J93" s="79"/>
      <c r="K93" s="76">
        <f>Table1[[#This Row],[Leg Length (cm)]]*Table1[[#This Row],[Sitting Height (cm)]]</f>
        <v>0</v>
      </c>
      <c r="L93" s="80" t="e">
        <f>Table1[[#This Row],[Age]]*Table1[[#This Row],[Leg Length (cm)]]</f>
        <v>#N/A</v>
      </c>
      <c r="M93" s="80" t="e">
        <f>Table1[[#This Row],[Age]]*Table1[[#This Row],[Sitting Height (cm)]]</f>
        <v>#N/A</v>
      </c>
      <c r="N93" s="80" t="e">
        <f>Table1[[#This Row],[Age]]*Table1[[#This Row],[Body Mass (kg)]]</f>
        <v>#N/A</v>
      </c>
      <c r="O93" s="81" t="e">
        <f>Table1[[#This Row],[Body Mass (kg)]]/Table1[[#This Row],[Stature (cm)]]*100</f>
        <v>#DIV/0!</v>
      </c>
      <c r="P93" s="81" t="e">
        <f>Table1[[#This Row],[Body Mass (kg)]]/Table1[[#This Row],[Stature (cm)]]</f>
        <v>#DIV/0!</v>
      </c>
      <c r="Q93" s="81" t="e">
        <f>VLOOKUP(Table1[[#This Row],[Age]],TBL_RegressionMale,2,TRUE)</f>
        <v>#N/A</v>
      </c>
      <c r="R93" s="81" t="e">
        <f>VLOOKUP(Table1[[#This Row],[Age]],TBL_RegressionMale,3,TRUE)</f>
        <v>#N/A</v>
      </c>
      <c r="S93" s="81" t="e">
        <f>VLOOKUP(Table1[[#This Row],[Age]],TBL_RegressionMale,4,TRUE)</f>
        <v>#N/A</v>
      </c>
      <c r="T93" s="81" t="e">
        <f>VLOOKUP(Table1[[#This Row],[Age]],TBL_RegressionMale,5,TRUE)</f>
        <v>#N/A</v>
      </c>
      <c r="U93" s="78"/>
      <c r="V93" s="78">
        <f>Table1[[#This Row],[Mother Height (cm)]]*0.3937</f>
        <v>0</v>
      </c>
      <c r="W93" s="76">
        <f>((Table1[[#This Row],[Mother Height (in)]]*0.953)+2.803)*2.54</f>
        <v>7.1196200000000003</v>
      </c>
      <c r="X93" s="78"/>
      <c r="Y93" s="27">
        <f>Table1[[#This Row],[Father Height (cm)]]*0.3937</f>
        <v>0</v>
      </c>
      <c r="Z93" s="19">
        <f>((Table1[[#This Row],[Father Heght (in)]]*0.955)+2.316)*2.54</f>
        <v>5.8826399999999994</v>
      </c>
      <c r="AA93" s="18">
        <f>(Table1[[#This Row],[Adjusted Mother Height (cm)]]+Table1[[#This Row],[Adjusted Father Height (cm)]])/2</f>
        <v>6.5011299999999999</v>
      </c>
      <c r="AB93" s="18" t="e">
        <f>Q93+(Table1[[#This Row],[Stature (in)]]*Table1[[#This Row],[Stature (cm)]])+(Table1[[#This Row],[Body Mass regression (lb)]]*Table1[[#This Row],[Body Mass (kg)]])+(Table1[[#This Row],[Midparent stature regression]]*Table1[[#This Row],[Adjusted Midparent Stature (cm)]])</f>
        <v>#N/A</v>
      </c>
      <c r="AC93" s="24" t="e">
        <f t="shared" si="7"/>
        <v>#N/A</v>
      </c>
      <c r="AD93" s="24" t="e">
        <f>-9.376+(0.0001882*Table1[[#This Row],[LL *SH]])+(0.0022*Table1[[#This Row],[Age*LL]])+(0.005841*Table1[[#This Row],[Age*SH]])-(0.002658*Table1[[#This Row],[Age*Mass]])+(0.07693*(Table1[[#This Row],[Mass/Stature]]*100))</f>
        <v>#N/A</v>
      </c>
      <c r="AE93" s="16" t="e">
        <f t="shared" si="8"/>
        <v>#N/A</v>
      </c>
      <c r="AF93" s="25" t="e">
        <f>-7.709133+(0.0042232*(Table1[[#This Row],[Age]]*Table1[[#This Row],[Stature (cm)]]))</f>
        <v>#N/A</v>
      </c>
      <c r="AG93" s="16" t="e">
        <f>Table1[[#This Row],[Age]]-Table1[[#This Row],[Moore Maturity Offset]]</f>
        <v>#N/A</v>
      </c>
    </row>
    <row r="94" spans="1:33" ht="25" customHeight="1" x14ac:dyDescent="0.2">
      <c r="A94" s="23"/>
      <c r="B94" s="14" t="e">
        <f t="shared" si="6"/>
        <v>#N/A</v>
      </c>
      <c r="C94" s="14" t="e">
        <f>VLOOKUP(Table1[[#This Row],[Name]], TBL_Player, 3, FALSE)</f>
        <v>#N/A</v>
      </c>
      <c r="D94" s="73"/>
      <c r="E94" s="15" t="e">
        <f>VLOOKUP(Table1[[#This Row],[Name]],TBL_Player,5,FALSE)</f>
        <v>#N/A</v>
      </c>
      <c r="F94" s="16" t="e">
        <f>(Table1[[#This Row],[Data Collection Date]]-E94)/365.25</f>
        <v>#N/A</v>
      </c>
      <c r="G94" s="79"/>
      <c r="H94" s="79"/>
      <c r="I94" s="75">
        <f>Table1[[#This Row],[Stature (cm)]]-Table1[[#This Row],[Sitting Height (cm)]]</f>
        <v>0</v>
      </c>
      <c r="J94" s="79"/>
      <c r="K94" s="76">
        <f>Table1[[#This Row],[Leg Length (cm)]]*Table1[[#This Row],[Sitting Height (cm)]]</f>
        <v>0</v>
      </c>
      <c r="L94" s="80" t="e">
        <f>Table1[[#This Row],[Age]]*Table1[[#This Row],[Leg Length (cm)]]</f>
        <v>#N/A</v>
      </c>
      <c r="M94" s="80" t="e">
        <f>Table1[[#This Row],[Age]]*Table1[[#This Row],[Sitting Height (cm)]]</f>
        <v>#N/A</v>
      </c>
      <c r="N94" s="80" t="e">
        <f>Table1[[#This Row],[Age]]*Table1[[#This Row],[Body Mass (kg)]]</f>
        <v>#N/A</v>
      </c>
      <c r="O94" s="81" t="e">
        <f>Table1[[#This Row],[Body Mass (kg)]]/Table1[[#This Row],[Stature (cm)]]*100</f>
        <v>#DIV/0!</v>
      </c>
      <c r="P94" s="81" t="e">
        <f>Table1[[#This Row],[Body Mass (kg)]]/Table1[[#This Row],[Stature (cm)]]</f>
        <v>#DIV/0!</v>
      </c>
      <c r="Q94" s="81" t="e">
        <f>VLOOKUP(Table1[[#This Row],[Age]],TBL_RegressionMale,2,TRUE)</f>
        <v>#N/A</v>
      </c>
      <c r="R94" s="81" t="e">
        <f>VLOOKUP(Table1[[#This Row],[Age]],TBL_RegressionMale,3,TRUE)</f>
        <v>#N/A</v>
      </c>
      <c r="S94" s="81" t="e">
        <f>VLOOKUP(Table1[[#This Row],[Age]],TBL_RegressionMale,4,TRUE)</f>
        <v>#N/A</v>
      </c>
      <c r="T94" s="81" t="e">
        <f>VLOOKUP(Table1[[#This Row],[Age]],TBL_RegressionMale,5,TRUE)</f>
        <v>#N/A</v>
      </c>
      <c r="U94" s="78"/>
      <c r="V94" s="78">
        <f>Table1[[#This Row],[Mother Height (cm)]]*0.3937</f>
        <v>0</v>
      </c>
      <c r="W94" s="76">
        <f>((Table1[[#This Row],[Mother Height (in)]]*0.953)+2.803)*2.54</f>
        <v>7.1196200000000003</v>
      </c>
      <c r="X94" s="78"/>
      <c r="Y94" s="27">
        <f>Table1[[#This Row],[Father Height (cm)]]*0.3937</f>
        <v>0</v>
      </c>
      <c r="Z94" s="19">
        <f>((Table1[[#This Row],[Father Heght (in)]]*0.955)+2.316)*2.54</f>
        <v>5.8826399999999994</v>
      </c>
      <c r="AA94" s="18">
        <f>(Table1[[#This Row],[Adjusted Mother Height (cm)]]+Table1[[#This Row],[Adjusted Father Height (cm)]])/2</f>
        <v>6.5011299999999999</v>
      </c>
      <c r="AB94" s="18" t="e">
        <f>Q94+(Table1[[#This Row],[Stature (in)]]*Table1[[#This Row],[Stature (cm)]])+(Table1[[#This Row],[Body Mass regression (lb)]]*Table1[[#This Row],[Body Mass (kg)]])+(Table1[[#This Row],[Midparent stature regression]]*Table1[[#This Row],[Adjusted Midparent Stature (cm)]])</f>
        <v>#N/A</v>
      </c>
      <c r="AC94" s="24" t="e">
        <f t="shared" si="7"/>
        <v>#N/A</v>
      </c>
      <c r="AD94" s="24" t="e">
        <f>-9.376+(0.0001882*Table1[[#This Row],[LL *SH]])+(0.0022*Table1[[#This Row],[Age*LL]])+(0.005841*Table1[[#This Row],[Age*SH]])-(0.002658*Table1[[#This Row],[Age*Mass]])+(0.07693*(Table1[[#This Row],[Mass/Stature]]*100))</f>
        <v>#N/A</v>
      </c>
      <c r="AE94" s="16" t="e">
        <f t="shared" si="8"/>
        <v>#N/A</v>
      </c>
      <c r="AF94" s="25" t="e">
        <f>-7.709133+(0.0042232*(Table1[[#This Row],[Age]]*Table1[[#This Row],[Stature (cm)]]))</f>
        <v>#N/A</v>
      </c>
      <c r="AG94" s="16" t="e">
        <f>Table1[[#This Row],[Age]]-Table1[[#This Row],[Moore Maturity Offset]]</f>
        <v>#N/A</v>
      </c>
    </row>
    <row r="95" spans="1:33" ht="25" customHeight="1" x14ac:dyDescent="0.2">
      <c r="A95" s="23"/>
      <c r="B95" s="14" t="e">
        <f t="shared" si="6"/>
        <v>#N/A</v>
      </c>
      <c r="C95" s="14" t="e">
        <f>VLOOKUP(Table1[[#This Row],[Name]], TBL_Player, 3, FALSE)</f>
        <v>#N/A</v>
      </c>
      <c r="D95" s="73"/>
      <c r="E95" s="15" t="e">
        <f>VLOOKUP(Table1[[#This Row],[Name]],TBL_Player,5,FALSE)</f>
        <v>#N/A</v>
      </c>
      <c r="F95" s="16" t="e">
        <f>(Table1[[#This Row],[Data Collection Date]]-E95)/365.25</f>
        <v>#N/A</v>
      </c>
      <c r="G95" s="79"/>
      <c r="H95" s="79"/>
      <c r="I95" s="75">
        <f>Table1[[#This Row],[Stature (cm)]]-Table1[[#This Row],[Sitting Height (cm)]]</f>
        <v>0</v>
      </c>
      <c r="J95" s="79"/>
      <c r="K95" s="76">
        <f>Table1[[#This Row],[Leg Length (cm)]]*Table1[[#This Row],[Sitting Height (cm)]]</f>
        <v>0</v>
      </c>
      <c r="L95" s="80" t="e">
        <f>Table1[[#This Row],[Age]]*Table1[[#This Row],[Leg Length (cm)]]</f>
        <v>#N/A</v>
      </c>
      <c r="M95" s="80" t="e">
        <f>Table1[[#This Row],[Age]]*Table1[[#This Row],[Sitting Height (cm)]]</f>
        <v>#N/A</v>
      </c>
      <c r="N95" s="80" t="e">
        <f>Table1[[#This Row],[Age]]*Table1[[#This Row],[Body Mass (kg)]]</f>
        <v>#N/A</v>
      </c>
      <c r="O95" s="81" t="e">
        <f>Table1[[#This Row],[Body Mass (kg)]]/Table1[[#This Row],[Stature (cm)]]*100</f>
        <v>#DIV/0!</v>
      </c>
      <c r="P95" s="81" t="e">
        <f>Table1[[#This Row],[Body Mass (kg)]]/Table1[[#This Row],[Stature (cm)]]</f>
        <v>#DIV/0!</v>
      </c>
      <c r="Q95" s="81" t="e">
        <f>VLOOKUP(Table1[[#This Row],[Age]],TBL_RegressionMale,2,TRUE)</f>
        <v>#N/A</v>
      </c>
      <c r="R95" s="81" t="e">
        <f>VLOOKUP(Table1[[#This Row],[Age]],TBL_RegressionMale,3,TRUE)</f>
        <v>#N/A</v>
      </c>
      <c r="S95" s="81" t="e">
        <f>VLOOKUP(Table1[[#This Row],[Age]],TBL_RegressionMale,4,TRUE)</f>
        <v>#N/A</v>
      </c>
      <c r="T95" s="81" t="e">
        <f>VLOOKUP(Table1[[#This Row],[Age]],TBL_RegressionMale,5,TRUE)</f>
        <v>#N/A</v>
      </c>
      <c r="U95" s="78"/>
      <c r="V95" s="78">
        <f>Table1[[#This Row],[Mother Height (cm)]]*0.3937</f>
        <v>0</v>
      </c>
      <c r="W95" s="76">
        <f>((Table1[[#This Row],[Mother Height (in)]]*0.953)+2.803)*2.54</f>
        <v>7.1196200000000003</v>
      </c>
      <c r="X95" s="78"/>
      <c r="Y95" s="27">
        <f>Table1[[#This Row],[Father Height (cm)]]*0.3937</f>
        <v>0</v>
      </c>
      <c r="Z95" s="19">
        <f>((Table1[[#This Row],[Father Heght (in)]]*0.955)+2.316)*2.54</f>
        <v>5.8826399999999994</v>
      </c>
      <c r="AA95" s="18">
        <f>(Table1[[#This Row],[Adjusted Mother Height (cm)]]+Table1[[#This Row],[Adjusted Father Height (cm)]])/2</f>
        <v>6.5011299999999999</v>
      </c>
      <c r="AB95" s="18" t="e">
        <f>Q95+(Table1[[#This Row],[Stature (in)]]*Table1[[#This Row],[Stature (cm)]])+(Table1[[#This Row],[Body Mass regression (lb)]]*Table1[[#This Row],[Body Mass (kg)]])+(Table1[[#This Row],[Midparent stature regression]]*Table1[[#This Row],[Adjusted Midparent Stature (cm)]])</f>
        <v>#N/A</v>
      </c>
      <c r="AC95" s="24" t="e">
        <f t="shared" si="7"/>
        <v>#N/A</v>
      </c>
      <c r="AD95" s="24" t="e">
        <f>-9.376+(0.0001882*Table1[[#This Row],[LL *SH]])+(0.0022*Table1[[#This Row],[Age*LL]])+(0.005841*Table1[[#This Row],[Age*SH]])-(0.002658*Table1[[#This Row],[Age*Mass]])+(0.07693*(Table1[[#This Row],[Mass/Stature]]*100))</f>
        <v>#N/A</v>
      </c>
      <c r="AE95" s="16" t="e">
        <f t="shared" si="8"/>
        <v>#N/A</v>
      </c>
      <c r="AF95" s="25" t="e">
        <f>-7.709133+(0.0042232*(Table1[[#This Row],[Age]]*Table1[[#This Row],[Stature (cm)]]))</f>
        <v>#N/A</v>
      </c>
      <c r="AG95" s="16" t="e">
        <f>Table1[[#This Row],[Age]]-Table1[[#This Row],[Moore Maturity Offset]]</f>
        <v>#N/A</v>
      </c>
    </row>
    <row r="96" spans="1:33" ht="25" customHeight="1" x14ac:dyDescent="0.2">
      <c r="A96" s="23"/>
      <c r="B96" s="14" t="e">
        <f t="shared" si="6"/>
        <v>#N/A</v>
      </c>
      <c r="C96" s="14" t="e">
        <f>VLOOKUP(Table1[[#This Row],[Name]], TBL_Player, 3, FALSE)</f>
        <v>#N/A</v>
      </c>
      <c r="D96" s="73"/>
      <c r="E96" s="15" t="e">
        <f>VLOOKUP(Table1[[#This Row],[Name]],TBL_Player,5,FALSE)</f>
        <v>#N/A</v>
      </c>
      <c r="F96" s="16" t="e">
        <f>(Table1[[#This Row],[Data Collection Date]]-E96)/365.25</f>
        <v>#N/A</v>
      </c>
      <c r="G96" s="79"/>
      <c r="H96" s="79"/>
      <c r="I96" s="75">
        <f>Table1[[#This Row],[Stature (cm)]]-Table1[[#This Row],[Sitting Height (cm)]]</f>
        <v>0</v>
      </c>
      <c r="J96" s="79"/>
      <c r="K96" s="76">
        <f>Table1[[#This Row],[Leg Length (cm)]]*Table1[[#This Row],[Sitting Height (cm)]]</f>
        <v>0</v>
      </c>
      <c r="L96" s="80" t="e">
        <f>Table1[[#This Row],[Age]]*Table1[[#This Row],[Leg Length (cm)]]</f>
        <v>#N/A</v>
      </c>
      <c r="M96" s="80" t="e">
        <f>Table1[[#This Row],[Age]]*Table1[[#This Row],[Sitting Height (cm)]]</f>
        <v>#N/A</v>
      </c>
      <c r="N96" s="80" t="e">
        <f>Table1[[#This Row],[Age]]*Table1[[#This Row],[Body Mass (kg)]]</f>
        <v>#N/A</v>
      </c>
      <c r="O96" s="81" t="e">
        <f>Table1[[#This Row],[Body Mass (kg)]]/Table1[[#This Row],[Stature (cm)]]*100</f>
        <v>#DIV/0!</v>
      </c>
      <c r="P96" s="81" t="e">
        <f>Table1[[#This Row],[Body Mass (kg)]]/Table1[[#This Row],[Stature (cm)]]</f>
        <v>#DIV/0!</v>
      </c>
      <c r="Q96" s="81" t="e">
        <f>VLOOKUP(Table1[[#This Row],[Age]],TBL_RegressionMale,2,TRUE)</f>
        <v>#N/A</v>
      </c>
      <c r="R96" s="81" t="e">
        <f>VLOOKUP(Table1[[#This Row],[Age]],TBL_RegressionMale,3,TRUE)</f>
        <v>#N/A</v>
      </c>
      <c r="S96" s="81" t="e">
        <f>VLOOKUP(Table1[[#This Row],[Age]],TBL_RegressionMale,4,TRUE)</f>
        <v>#N/A</v>
      </c>
      <c r="T96" s="81" t="e">
        <f>VLOOKUP(Table1[[#This Row],[Age]],TBL_RegressionMale,5,TRUE)</f>
        <v>#N/A</v>
      </c>
      <c r="U96" s="78"/>
      <c r="V96" s="78">
        <f>Table1[[#This Row],[Mother Height (cm)]]*0.3937</f>
        <v>0</v>
      </c>
      <c r="W96" s="76">
        <f>((Table1[[#This Row],[Mother Height (in)]]*0.953)+2.803)*2.54</f>
        <v>7.1196200000000003</v>
      </c>
      <c r="X96" s="78"/>
      <c r="Y96" s="27">
        <f>Table1[[#This Row],[Father Height (cm)]]*0.3937</f>
        <v>0</v>
      </c>
      <c r="Z96" s="19">
        <f>((Table1[[#This Row],[Father Heght (in)]]*0.955)+2.316)*2.54</f>
        <v>5.8826399999999994</v>
      </c>
      <c r="AA96" s="18">
        <f>(Table1[[#This Row],[Adjusted Mother Height (cm)]]+Table1[[#This Row],[Adjusted Father Height (cm)]])/2</f>
        <v>6.5011299999999999</v>
      </c>
      <c r="AB96" s="18" t="e">
        <f>Q96+(Table1[[#This Row],[Stature (in)]]*Table1[[#This Row],[Stature (cm)]])+(Table1[[#This Row],[Body Mass regression (lb)]]*Table1[[#This Row],[Body Mass (kg)]])+(Table1[[#This Row],[Midparent stature regression]]*Table1[[#This Row],[Adjusted Midparent Stature (cm)]])</f>
        <v>#N/A</v>
      </c>
      <c r="AC96" s="24" t="e">
        <f t="shared" si="7"/>
        <v>#N/A</v>
      </c>
      <c r="AD96" s="24" t="e">
        <f>-9.376+(0.0001882*Table1[[#This Row],[LL *SH]])+(0.0022*Table1[[#This Row],[Age*LL]])+(0.005841*Table1[[#This Row],[Age*SH]])-(0.002658*Table1[[#This Row],[Age*Mass]])+(0.07693*(Table1[[#This Row],[Mass/Stature]]*100))</f>
        <v>#N/A</v>
      </c>
      <c r="AE96" s="16" t="e">
        <f t="shared" si="8"/>
        <v>#N/A</v>
      </c>
      <c r="AF96" s="25" t="e">
        <f>-7.709133+(0.0042232*(Table1[[#This Row],[Age]]*Table1[[#This Row],[Stature (cm)]]))</f>
        <v>#N/A</v>
      </c>
      <c r="AG96" s="16" t="e">
        <f>Table1[[#This Row],[Age]]-Table1[[#This Row],[Moore Maturity Offset]]</f>
        <v>#N/A</v>
      </c>
    </row>
    <row r="97" spans="1:33" ht="25" customHeight="1" x14ac:dyDescent="0.2">
      <c r="A97" s="23"/>
      <c r="B97" s="14" t="e">
        <f t="shared" si="6"/>
        <v>#N/A</v>
      </c>
      <c r="C97" s="14" t="e">
        <f>VLOOKUP(Table1[[#This Row],[Name]], TBL_Player, 3, FALSE)</f>
        <v>#N/A</v>
      </c>
      <c r="D97" s="73"/>
      <c r="E97" s="15" t="e">
        <f>VLOOKUP(Table1[[#This Row],[Name]],TBL_Player,5,FALSE)</f>
        <v>#N/A</v>
      </c>
      <c r="F97" s="16" t="e">
        <f>(Table1[[#This Row],[Data Collection Date]]-E97)/365.25</f>
        <v>#N/A</v>
      </c>
      <c r="G97" s="79"/>
      <c r="H97" s="79"/>
      <c r="I97" s="75">
        <f>Table1[[#This Row],[Stature (cm)]]-Table1[[#This Row],[Sitting Height (cm)]]</f>
        <v>0</v>
      </c>
      <c r="J97" s="79"/>
      <c r="K97" s="76">
        <f>Table1[[#This Row],[Leg Length (cm)]]*Table1[[#This Row],[Sitting Height (cm)]]</f>
        <v>0</v>
      </c>
      <c r="L97" s="80" t="e">
        <f>Table1[[#This Row],[Age]]*Table1[[#This Row],[Leg Length (cm)]]</f>
        <v>#N/A</v>
      </c>
      <c r="M97" s="80" t="e">
        <f>Table1[[#This Row],[Age]]*Table1[[#This Row],[Sitting Height (cm)]]</f>
        <v>#N/A</v>
      </c>
      <c r="N97" s="80" t="e">
        <f>Table1[[#This Row],[Age]]*Table1[[#This Row],[Body Mass (kg)]]</f>
        <v>#N/A</v>
      </c>
      <c r="O97" s="81" t="e">
        <f>Table1[[#This Row],[Body Mass (kg)]]/Table1[[#This Row],[Stature (cm)]]*100</f>
        <v>#DIV/0!</v>
      </c>
      <c r="P97" s="81" t="e">
        <f>Table1[[#This Row],[Body Mass (kg)]]/Table1[[#This Row],[Stature (cm)]]</f>
        <v>#DIV/0!</v>
      </c>
      <c r="Q97" s="81" t="e">
        <f>VLOOKUP(Table1[[#This Row],[Age]],TBL_RegressionMale,2,TRUE)</f>
        <v>#N/A</v>
      </c>
      <c r="R97" s="81" t="e">
        <f>VLOOKUP(Table1[[#This Row],[Age]],TBL_RegressionMale,3,TRUE)</f>
        <v>#N/A</v>
      </c>
      <c r="S97" s="81" t="e">
        <f>VLOOKUP(Table1[[#This Row],[Age]],TBL_RegressionMale,4,TRUE)</f>
        <v>#N/A</v>
      </c>
      <c r="T97" s="81" t="e">
        <f>VLOOKUP(Table1[[#This Row],[Age]],TBL_RegressionMale,5,TRUE)</f>
        <v>#N/A</v>
      </c>
      <c r="U97" s="78"/>
      <c r="V97" s="78">
        <f>Table1[[#This Row],[Mother Height (cm)]]*0.3937</f>
        <v>0</v>
      </c>
      <c r="W97" s="76">
        <f>((Table1[[#This Row],[Mother Height (in)]]*0.953)+2.803)*2.54</f>
        <v>7.1196200000000003</v>
      </c>
      <c r="X97" s="78"/>
      <c r="Y97" s="27">
        <f>Table1[[#This Row],[Father Height (cm)]]*0.3937</f>
        <v>0</v>
      </c>
      <c r="Z97" s="19">
        <f>((Table1[[#This Row],[Father Heght (in)]]*0.955)+2.316)*2.54</f>
        <v>5.8826399999999994</v>
      </c>
      <c r="AA97" s="18">
        <f>(Table1[[#This Row],[Adjusted Mother Height (cm)]]+Table1[[#This Row],[Adjusted Father Height (cm)]])/2</f>
        <v>6.5011299999999999</v>
      </c>
      <c r="AB97" s="18" t="e">
        <f>Q97+(Table1[[#This Row],[Stature (in)]]*Table1[[#This Row],[Stature (cm)]])+(Table1[[#This Row],[Body Mass regression (lb)]]*Table1[[#This Row],[Body Mass (kg)]])+(Table1[[#This Row],[Midparent stature regression]]*Table1[[#This Row],[Adjusted Midparent Stature (cm)]])</f>
        <v>#N/A</v>
      </c>
      <c r="AC97" s="24" t="e">
        <f t="shared" si="7"/>
        <v>#N/A</v>
      </c>
      <c r="AD97" s="24" t="e">
        <f>-9.376+(0.0001882*Table1[[#This Row],[LL *SH]])+(0.0022*Table1[[#This Row],[Age*LL]])+(0.005841*Table1[[#This Row],[Age*SH]])-(0.002658*Table1[[#This Row],[Age*Mass]])+(0.07693*(Table1[[#This Row],[Mass/Stature]]*100))</f>
        <v>#N/A</v>
      </c>
      <c r="AE97" s="16" t="e">
        <f t="shared" si="8"/>
        <v>#N/A</v>
      </c>
      <c r="AF97" s="25" t="e">
        <f>-7.709133+(0.0042232*(Table1[[#This Row],[Age]]*Table1[[#This Row],[Stature (cm)]]))</f>
        <v>#N/A</v>
      </c>
      <c r="AG97" s="16" t="e">
        <f>Table1[[#This Row],[Age]]-Table1[[#This Row],[Moore Maturity Offset]]</f>
        <v>#N/A</v>
      </c>
    </row>
    <row r="98" spans="1:33" ht="25" customHeight="1" x14ac:dyDescent="0.2">
      <c r="A98" s="23"/>
      <c r="B98" s="14" t="e">
        <f t="shared" si="6"/>
        <v>#N/A</v>
      </c>
      <c r="C98" s="14" t="e">
        <f>VLOOKUP(Table1[[#This Row],[Name]], TBL_Player, 3, FALSE)</f>
        <v>#N/A</v>
      </c>
      <c r="D98" s="73"/>
      <c r="E98" s="15" t="e">
        <f>VLOOKUP(Table1[[#This Row],[Name]],TBL_Player,5,FALSE)</f>
        <v>#N/A</v>
      </c>
      <c r="F98" s="16" t="e">
        <f>(Table1[[#This Row],[Data Collection Date]]-E98)/365.25</f>
        <v>#N/A</v>
      </c>
      <c r="G98" s="79"/>
      <c r="H98" s="79"/>
      <c r="I98" s="75">
        <f>Table1[[#This Row],[Stature (cm)]]-Table1[[#This Row],[Sitting Height (cm)]]</f>
        <v>0</v>
      </c>
      <c r="J98" s="79"/>
      <c r="K98" s="76">
        <f>Table1[[#This Row],[Leg Length (cm)]]*Table1[[#This Row],[Sitting Height (cm)]]</f>
        <v>0</v>
      </c>
      <c r="L98" s="80" t="e">
        <f>Table1[[#This Row],[Age]]*Table1[[#This Row],[Leg Length (cm)]]</f>
        <v>#N/A</v>
      </c>
      <c r="M98" s="80" t="e">
        <f>Table1[[#This Row],[Age]]*Table1[[#This Row],[Sitting Height (cm)]]</f>
        <v>#N/A</v>
      </c>
      <c r="N98" s="80" t="e">
        <f>Table1[[#This Row],[Age]]*Table1[[#This Row],[Body Mass (kg)]]</f>
        <v>#N/A</v>
      </c>
      <c r="O98" s="81" t="e">
        <f>Table1[[#This Row],[Body Mass (kg)]]/Table1[[#This Row],[Stature (cm)]]*100</f>
        <v>#DIV/0!</v>
      </c>
      <c r="P98" s="81" t="e">
        <f>Table1[[#This Row],[Body Mass (kg)]]/Table1[[#This Row],[Stature (cm)]]</f>
        <v>#DIV/0!</v>
      </c>
      <c r="Q98" s="81" t="e">
        <f>VLOOKUP(Table1[[#This Row],[Age]],TBL_RegressionMale,2,TRUE)</f>
        <v>#N/A</v>
      </c>
      <c r="R98" s="81" t="e">
        <f>VLOOKUP(Table1[[#This Row],[Age]],TBL_RegressionMale,3,TRUE)</f>
        <v>#N/A</v>
      </c>
      <c r="S98" s="81" t="e">
        <f>VLOOKUP(Table1[[#This Row],[Age]],TBL_RegressionMale,4,TRUE)</f>
        <v>#N/A</v>
      </c>
      <c r="T98" s="81" t="e">
        <f>VLOOKUP(Table1[[#This Row],[Age]],TBL_RegressionMale,5,TRUE)</f>
        <v>#N/A</v>
      </c>
      <c r="U98" s="78"/>
      <c r="V98" s="78">
        <f>Table1[[#This Row],[Mother Height (cm)]]*0.3937</f>
        <v>0</v>
      </c>
      <c r="W98" s="76">
        <f>((Table1[[#This Row],[Mother Height (in)]]*0.953)+2.803)*2.54</f>
        <v>7.1196200000000003</v>
      </c>
      <c r="X98" s="78"/>
      <c r="Y98" s="27">
        <f>Table1[[#This Row],[Father Height (cm)]]*0.3937</f>
        <v>0</v>
      </c>
      <c r="Z98" s="19">
        <f>((Table1[[#This Row],[Father Heght (in)]]*0.955)+2.316)*2.54</f>
        <v>5.8826399999999994</v>
      </c>
      <c r="AA98" s="18">
        <f>(Table1[[#This Row],[Adjusted Mother Height (cm)]]+Table1[[#This Row],[Adjusted Father Height (cm)]])/2</f>
        <v>6.5011299999999999</v>
      </c>
      <c r="AB98" s="18" t="e">
        <f>Q98+(Table1[[#This Row],[Stature (in)]]*Table1[[#This Row],[Stature (cm)]])+(Table1[[#This Row],[Body Mass regression (lb)]]*Table1[[#This Row],[Body Mass (kg)]])+(Table1[[#This Row],[Midparent stature regression]]*Table1[[#This Row],[Adjusted Midparent Stature (cm)]])</f>
        <v>#N/A</v>
      </c>
      <c r="AC98" s="24" t="e">
        <f t="shared" si="7"/>
        <v>#N/A</v>
      </c>
      <c r="AD98" s="24" t="e">
        <f>-9.376+(0.0001882*Table1[[#This Row],[LL *SH]])+(0.0022*Table1[[#This Row],[Age*LL]])+(0.005841*Table1[[#This Row],[Age*SH]])-(0.002658*Table1[[#This Row],[Age*Mass]])+(0.07693*(Table1[[#This Row],[Mass/Stature]]*100))</f>
        <v>#N/A</v>
      </c>
      <c r="AE98" s="16" t="e">
        <f t="shared" si="8"/>
        <v>#N/A</v>
      </c>
      <c r="AF98" s="25" t="e">
        <f>-7.709133+(0.0042232*(Table1[[#This Row],[Age]]*Table1[[#This Row],[Stature (cm)]]))</f>
        <v>#N/A</v>
      </c>
      <c r="AG98" s="16" t="e">
        <f>Table1[[#This Row],[Age]]-Table1[[#This Row],[Moore Maturity Offset]]</f>
        <v>#N/A</v>
      </c>
    </row>
    <row r="99" spans="1:33" ht="25" customHeight="1" x14ac:dyDescent="0.2">
      <c r="A99" s="23"/>
      <c r="B99" s="14" t="e">
        <f t="shared" ref="B99" si="9">VLOOKUP(A99,TBL_Player,2,FALSE)</f>
        <v>#N/A</v>
      </c>
      <c r="C99" s="14" t="e">
        <f>VLOOKUP(Table1[[#This Row],[Name]], TBL_Player, 3, FALSE)</f>
        <v>#N/A</v>
      </c>
      <c r="D99" s="73"/>
      <c r="E99" s="15" t="e">
        <f>VLOOKUP(Table1[[#This Row],[Name]],TBL_Player,5,FALSE)</f>
        <v>#N/A</v>
      </c>
      <c r="F99" s="16" t="e">
        <f>(Table1[[#This Row],[Data Collection Date]]-E99)/365.25</f>
        <v>#N/A</v>
      </c>
      <c r="G99" s="79"/>
      <c r="H99" s="79"/>
      <c r="I99" s="75">
        <f>Table1[[#This Row],[Stature (cm)]]-Table1[[#This Row],[Sitting Height (cm)]]</f>
        <v>0</v>
      </c>
      <c r="J99" s="79"/>
      <c r="K99" s="76">
        <f>Table1[[#This Row],[Leg Length (cm)]]*Table1[[#This Row],[Sitting Height (cm)]]</f>
        <v>0</v>
      </c>
      <c r="L99" s="80" t="e">
        <f>Table1[[#This Row],[Age]]*Table1[[#This Row],[Leg Length (cm)]]</f>
        <v>#N/A</v>
      </c>
      <c r="M99" s="80" t="e">
        <f>Table1[[#This Row],[Age]]*Table1[[#This Row],[Sitting Height (cm)]]</f>
        <v>#N/A</v>
      </c>
      <c r="N99" s="80" t="e">
        <f>Table1[[#This Row],[Age]]*Table1[[#This Row],[Body Mass (kg)]]</f>
        <v>#N/A</v>
      </c>
      <c r="O99" s="81" t="e">
        <f>Table1[[#This Row],[Body Mass (kg)]]/Table1[[#This Row],[Stature (cm)]]*100</f>
        <v>#DIV/0!</v>
      </c>
      <c r="P99" s="81" t="e">
        <f>Table1[[#This Row],[Body Mass (kg)]]/Table1[[#This Row],[Stature (cm)]]</f>
        <v>#DIV/0!</v>
      </c>
      <c r="Q99" s="81" t="e">
        <f>VLOOKUP(Table1[[#This Row],[Age]],TBL_RegressionMale,2,TRUE)</f>
        <v>#N/A</v>
      </c>
      <c r="R99" s="81" t="e">
        <f>VLOOKUP(Table1[[#This Row],[Age]],TBL_RegressionMale,3,TRUE)</f>
        <v>#N/A</v>
      </c>
      <c r="S99" s="81" t="e">
        <f>VLOOKUP(Table1[[#This Row],[Age]],TBL_RegressionMale,4,TRUE)</f>
        <v>#N/A</v>
      </c>
      <c r="T99" s="81" t="e">
        <f>VLOOKUP(Table1[[#This Row],[Age]],TBL_RegressionMale,5,TRUE)</f>
        <v>#N/A</v>
      </c>
      <c r="U99" s="78"/>
      <c r="V99" s="78">
        <f>Table1[[#This Row],[Mother Height (cm)]]*0.3937</f>
        <v>0</v>
      </c>
      <c r="W99" s="76">
        <f>((Table1[[#This Row],[Mother Height (in)]]*0.953)+2.803)*2.54</f>
        <v>7.1196200000000003</v>
      </c>
      <c r="X99" s="78"/>
      <c r="Y99" s="27">
        <f>Table1[[#This Row],[Father Height (cm)]]*0.3937</f>
        <v>0</v>
      </c>
      <c r="Z99" s="19">
        <f>((Table1[[#This Row],[Father Heght (in)]]*0.955)+2.316)*2.54</f>
        <v>5.8826399999999994</v>
      </c>
      <c r="AA99" s="18">
        <f>(Table1[[#This Row],[Adjusted Mother Height (cm)]]+Table1[[#This Row],[Adjusted Father Height (cm)]])/2</f>
        <v>6.5011299999999999</v>
      </c>
      <c r="AB99" s="18" t="e">
        <f>Q99+(Table1[[#This Row],[Stature (in)]]*Table1[[#This Row],[Stature (cm)]])+(Table1[[#This Row],[Body Mass regression (lb)]]*Table1[[#This Row],[Body Mass (kg)]])+(Table1[[#This Row],[Midparent stature regression]]*Table1[[#This Row],[Adjusted Midparent Stature (cm)]])</f>
        <v>#N/A</v>
      </c>
      <c r="AC99" s="24" t="e">
        <f t="shared" ref="AC99:AC130" si="10">(G99/AB99)*100</f>
        <v>#N/A</v>
      </c>
      <c r="AD99" s="24" t="e">
        <f>-9.376+(0.0001882*Table1[[#This Row],[LL *SH]])+(0.0022*Table1[[#This Row],[Age*LL]])+(0.005841*Table1[[#This Row],[Age*SH]])-(0.002658*Table1[[#This Row],[Age*Mass]])+(0.07693*(Table1[[#This Row],[Mass/Stature]]*100))</f>
        <v>#N/A</v>
      </c>
      <c r="AE99" s="16" t="e">
        <f t="shared" ref="AE99:AE130" si="11">F99-AD99</f>
        <v>#N/A</v>
      </c>
      <c r="AF99" s="25" t="e">
        <f>-7.709133+(0.0042232*(Table1[[#This Row],[Age]]*Table1[[#This Row],[Stature (cm)]]))</f>
        <v>#N/A</v>
      </c>
      <c r="AG99" s="16" t="e">
        <f>Table1[[#This Row],[Age]]-Table1[[#This Row],[Moore Maturity Offset]]</f>
        <v>#N/A</v>
      </c>
    </row>
    <row r="100" spans="1:33" ht="25" customHeight="1" x14ac:dyDescent="0.2">
      <c r="A100" s="23"/>
      <c r="B100" s="28" t="e">
        <f t="shared" ref="B100:B131" si="12">VLOOKUP(A100,TBL_Player,2,FALSE)</f>
        <v>#N/A</v>
      </c>
      <c r="C100" s="28" t="e">
        <f>VLOOKUP(Table1[[#This Row],[Name]], TBL_Player, 3, FALSE)</f>
        <v>#N/A</v>
      </c>
      <c r="D100" s="73"/>
      <c r="E100" s="15" t="e">
        <f>VLOOKUP(Table1[[#This Row],[Name]],TBL_Player,5,FALSE)</f>
        <v>#N/A</v>
      </c>
      <c r="F100" s="16" t="e">
        <f>(Table1[[#This Row],[Data Collection Date]]-E100)/365.25</f>
        <v>#N/A</v>
      </c>
      <c r="G100" s="79"/>
      <c r="H100" s="79"/>
      <c r="I100" s="75">
        <f>Table1[[#This Row],[Stature (cm)]]-Table1[[#This Row],[Sitting Height (cm)]]</f>
        <v>0</v>
      </c>
      <c r="J100" s="79"/>
      <c r="K100" s="76">
        <f>Table1[[#This Row],[Leg Length (cm)]]*Table1[[#This Row],[Sitting Height (cm)]]</f>
        <v>0</v>
      </c>
      <c r="L100" s="80" t="e">
        <f>Table1[[#This Row],[Age]]*Table1[[#This Row],[Leg Length (cm)]]</f>
        <v>#N/A</v>
      </c>
      <c r="M100" s="80" t="e">
        <f>Table1[[#This Row],[Age]]*Table1[[#This Row],[Sitting Height (cm)]]</f>
        <v>#N/A</v>
      </c>
      <c r="N100" s="80" t="e">
        <f>Table1[[#This Row],[Age]]*Table1[[#This Row],[Body Mass (kg)]]</f>
        <v>#N/A</v>
      </c>
      <c r="O100" s="81" t="e">
        <f>Table1[[#This Row],[Body Mass (kg)]]/Table1[[#This Row],[Stature (cm)]]*100</f>
        <v>#DIV/0!</v>
      </c>
      <c r="P100" s="81" t="e">
        <f>Table1[[#This Row],[Body Mass (kg)]]/Table1[[#This Row],[Stature (cm)]]</f>
        <v>#DIV/0!</v>
      </c>
      <c r="Q100" s="81" t="e">
        <f>VLOOKUP(Table1[[#This Row],[Age]],TBL_RegressionMale,2,TRUE)</f>
        <v>#N/A</v>
      </c>
      <c r="R100" s="81" t="e">
        <f>VLOOKUP(Table1[[#This Row],[Age]],TBL_RegressionMale,3,TRUE)</f>
        <v>#N/A</v>
      </c>
      <c r="S100" s="81" t="e">
        <f>VLOOKUP(Table1[[#This Row],[Age]],TBL_RegressionMale,4,TRUE)</f>
        <v>#N/A</v>
      </c>
      <c r="T100" s="81" t="e">
        <f>VLOOKUP(Table1[[#This Row],[Age]],TBL_RegressionMale,5,TRUE)</f>
        <v>#N/A</v>
      </c>
      <c r="U100" s="82"/>
      <c r="V100" s="78">
        <f>Table1[[#This Row],[Mother Height (cm)]]*0.3937</f>
        <v>0</v>
      </c>
      <c r="W100" s="80">
        <f>((Table1[[#This Row],[Mother Height (in)]]*0.953)+2.803)*2.54</f>
        <v>7.1196200000000003</v>
      </c>
      <c r="X100" s="82"/>
      <c r="Y100" s="27">
        <f>Table1[[#This Row],[Father Height (cm)]]*0.3937</f>
        <v>0</v>
      </c>
      <c r="Z100" s="19">
        <f>((Table1[[#This Row],[Father Heght (in)]]*0.955)+2.316)*2.54</f>
        <v>5.8826399999999994</v>
      </c>
      <c r="AA100" s="18">
        <f>(Table1[[#This Row],[Adjusted Mother Height (cm)]]+Table1[[#This Row],[Adjusted Father Height (cm)]])/2</f>
        <v>6.5011299999999999</v>
      </c>
      <c r="AB100" s="18" t="e">
        <f>Q100+(Table1[[#This Row],[Stature (in)]]*Table1[[#This Row],[Stature (cm)]])+(Table1[[#This Row],[Body Mass regression (lb)]]*Table1[[#This Row],[Body Mass (kg)]])+(Table1[[#This Row],[Midparent stature regression]]*Table1[[#This Row],[Adjusted Midparent Stature (cm)]])</f>
        <v>#N/A</v>
      </c>
      <c r="AC100" s="24" t="e">
        <f t="shared" si="10"/>
        <v>#N/A</v>
      </c>
      <c r="AD100" s="24" t="e">
        <f>-9.376+(0.0001882*Table1[[#This Row],[LL *SH]])+(0.0022*Table1[[#This Row],[Age*LL]])+(0.005841*Table1[[#This Row],[Age*SH]])-(0.002658*Table1[[#This Row],[Age*Mass]])+(0.07693*(Table1[[#This Row],[Mass/Stature]]*100))</f>
        <v>#N/A</v>
      </c>
      <c r="AE100" s="29" t="e">
        <f t="shared" si="11"/>
        <v>#N/A</v>
      </c>
      <c r="AF100" s="25" t="e">
        <f>-7.709133+(0.0042232*(Table1[[#This Row],[Age]]*Table1[[#This Row],[Stature (cm)]]))</f>
        <v>#N/A</v>
      </c>
      <c r="AG100" s="30" t="e">
        <f>Table1[[#This Row],[Age]]-Table1[[#This Row],[Moore Maturity Offset]]</f>
        <v>#N/A</v>
      </c>
    </row>
    <row r="101" spans="1:33" ht="25" customHeight="1" x14ac:dyDescent="0.2">
      <c r="A101" s="23"/>
      <c r="B101" s="28" t="e">
        <f t="shared" si="12"/>
        <v>#N/A</v>
      </c>
      <c r="C101" s="28" t="e">
        <f>VLOOKUP(Table1[[#This Row],[Name]], TBL_Player, 3, FALSE)</f>
        <v>#N/A</v>
      </c>
      <c r="D101" s="73"/>
      <c r="E101" s="15" t="e">
        <f>VLOOKUP(Table1[[#This Row],[Name]],TBL_Player,5,FALSE)</f>
        <v>#N/A</v>
      </c>
      <c r="F101" s="16" t="e">
        <f>(Table1[[#This Row],[Data Collection Date]]-E101)/365.25</f>
        <v>#N/A</v>
      </c>
      <c r="G101" s="79"/>
      <c r="H101" s="79"/>
      <c r="I101" s="75">
        <f>Table1[[#This Row],[Stature (cm)]]-Table1[[#This Row],[Sitting Height (cm)]]</f>
        <v>0</v>
      </c>
      <c r="J101" s="79"/>
      <c r="K101" s="76">
        <f>Table1[[#This Row],[Leg Length (cm)]]*Table1[[#This Row],[Sitting Height (cm)]]</f>
        <v>0</v>
      </c>
      <c r="L101" s="80" t="e">
        <f>Table1[[#This Row],[Age]]*Table1[[#This Row],[Leg Length (cm)]]</f>
        <v>#N/A</v>
      </c>
      <c r="M101" s="80" t="e">
        <f>Table1[[#This Row],[Age]]*Table1[[#This Row],[Sitting Height (cm)]]</f>
        <v>#N/A</v>
      </c>
      <c r="N101" s="80" t="e">
        <f>Table1[[#This Row],[Age]]*Table1[[#This Row],[Body Mass (kg)]]</f>
        <v>#N/A</v>
      </c>
      <c r="O101" s="81" t="e">
        <f>Table1[[#This Row],[Body Mass (kg)]]/Table1[[#This Row],[Stature (cm)]]*100</f>
        <v>#DIV/0!</v>
      </c>
      <c r="P101" s="81" t="e">
        <f>Table1[[#This Row],[Body Mass (kg)]]/Table1[[#This Row],[Stature (cm)]]</f>
        <v>#DIV/0!</v>
      </c>
      <c r="Q101" s="81" t="e">
        <f>VLOOKUP(Table1[[#This Row],[Age]],TBL_RegressionMale,2,TRUE)</f>
        <v>#N/A</v>
      </c>
      <c r="R101" s="81" t="e">
        <f>VLOOKUP(Table1[[#This Row],[Age]],TBL_RegressionMale,3,TRUE)</f>
        <v>#N/A</v>
      </c>
      <c r="S101" s="81" t="e">
        <f>VLOOKUP(Table1[[#This Row],[Age]],TBL_RegressionMale,4,TRUE)</f>
        <v>#N/A</v>
      </c>
      <c r="T101" s="81" t="e">
        <f>VLOOKUP(Table1[[#This Row],[Age]],TBL_RegressionMale,5,TRUE)</f>
        <v>#N/A</v>
      </c>
      <c r="U101" s="82"/>
      <c r="V101" s="78">
        <f>Table1[[#This Row],[Mother Height (cm)]]*0.3937</f>
        <v>0</v>
      </c>
      <c r="W101" s="80">
        <f>((Table1[[#This Row],[Mother Height (in)]]*0.953)+2.803)*2.54</f>
        <v>7.1196200000000003</v>
      </c>
      <c r="X101" s="82"/>
      <c r="Y101" s="27">
        <f>Table1[[#This Row],[Father Height (cm)]]*0.3937</f>
        <v>0</v>
      </c>
      <c r="Z101" s="19">
        <f>((Table1[[#This Row],[Father Heght (in)]]*0.955)+2.316)*2.54</f>
        <v>5.8826399999999994</v>
      </c>
      <c r="AA101" s="18">
        <f>(Table1[[#This Row],[Adjusted Mother Height (cm)]]+Table1[[#This Row],[Adjusted Father Height (cm)]])/2</f>
        <v>6.5011299999999999</v>
      </c>
      <c r="AB101" s="18" t="e">
        <f>Q101+(Table1[[#This Row],[Stature (in)]]*Table1[[#This Row],[Stature (cm)]])+(Table1[[#This Row],[Body Mass regression (lb)]]*Table1[[#This Row],[Body Mass (kg)]])+(Table1[[#This Row],[Midparent stature regression]]*Table1[[#This Row],[Adjusted Midparent Stature (cm)]])</f>
        <v>#N/A</v>
      </c>
      <c r="AC101" s="24" t="e">
        <f t="shared" si="10"/>
        <v>#N/A</v>
      </c>
      <c r="AD101" s="24" t="e">
        <f>-9.376+(0.0001882*Table1[[#This Row],[LL *SH]])+(0.0022*Table1[[#This Row],[Age*LL]])+(0.005841*Table1[[#This Row],[Age*SH]])-(0.002658*Table1[[#This Row],[Age*Mass]])+(0.07693*(Table1[[#This Row],[Mass/Stature]]*100))</f>
        <v>#N/A</v>
      </c>
      <c r="AE101" s="29" t="e">
        <f t="shared" si="11"/>
        <v>#N/A</v>
      </c>
      <c r="AF101" s="25" t="e">
        <f>-7.709133+(0.0042232*(Table1[[#This Row],[Age]]*Table1[[#This Row],[Stature (cm)]]))</f>
        <v>#N/A</v>
      </c>
      <c r="AG101" s="30" t="e">
        <f>Table1[[#This Row],[Age]]-Table1[[#This Row],[Moore Maturity Offset]]</f>
        <v>#N/A</v>
      </c>
    </row>
    <row r="102" spans="1:33" ht="25" customHeight="1" x14ac:dyDescent="0.2">
      <c r="A102" s="23"/>
      <c r="B102" s="28" t="e">
        <f t="shared" si="12"/>
        <v>#N/A</v>
      </c>
      <c r="C102" s="28" t="e">
        <f>VLOOKUP(Table1[[#This Row],[Name]], TBL_Player, 3, FALSE)</f>
        <v>#N/A</v>
      </c>
      <c r="D102" s="73"/>
      <c r="E102" s="15" t="e">
        <f>VLOOKUP(Table1[[#This Row],[Name]],TBL_Player,5,FALSE)</f>
        <v>#N/A</v>
      </c>
      <c r="F102" s="16" t="e">
        <f>(Table1[[#This Row],[Data Collection Date]]-E102)/365.25</f>
        <v>#N/A</v>
      </c>
      <c r="G102" s="79"/>
      <c r="H102" s="79"/>
      <c r="I102" s="75">
        <f>Table1[[#This Row],[Stature (cm)]]-Table1[[#This Row],[Sitting Height (cm)]]</f>
        <v>0</v>
      </c>
      <c r="J102" s="79"/>
      <c r="K102" s="76">
        <f>Table1[[#This Row],[Leg Length (cm)]]*Table1[[#This Row],[Sitting Height (cm)]]</f>
        <v>0</v>
      </c>
      <c r="L102" s="80" t="e">
        <f>Table1[[#This Row],[Age]]*Table1[[#This Row],[Leg Length (cm)]]</f>
        <v>#N/A</v>
      </c>
      <c r="M102" s="80" t="e">
        <f>Table1[[#This Row],[Age]]*Table1[[#This Row],[Sitting Height (cm)]]</f>
        <v>#N/A</v>
      </c>
      <c r="N102" s="80" t="e">
        <f>Table1[[#This Row],[Age]]*Table1[[#This Row],[Body Mass (kg)]]</f>
        <v>#N/A</v>
      </c>
      <c r="O102" s="81" t="e">
        <f>Table1[[#This Row],[Body Mass (kg)]]/Table1[[#This Row],[Stature (cm)]]*100</f>
        <v>#DIV/0!</v>
      </c>
      <c r="P102" s="81" t="e">
        <f>Table1[[#This Row],[Body Mass (kg)]]/Table1[[#This Row],[Stature (cm)]]</f>
        <v>#DIV/0!</v>
      </c>
      <c r="Q102" s="81" t="e">
        <f>VLOOKUP(Table1[[#This Row],[Age]],TBL_RegressionMale,2,TRUE)</f>
        <v>#N/A</v>
      </c>
      <c r="R102" s="81" t="e">
        <f>VLOOKUP(Table1[[#This Row],[Age]],TBL_RegressionMale,3,TRUE)</f>
        <v>#N/A</v>
      </c>
      <c r="S102" s="81" t="e">
        <f>VLOOKUP(Table1[[#This Row],[Age]],TBL_RegressionMale,4,TRUE)</f>
        <v>#N/A</v>
      </c>
      <c r="T102" s="81" t="e">
        <f>VLOOKUP(Table1[[#This Row],[Age]],TBL_RegressionMale,5,TRUE)</f>
        <v>#N/A</v>
      </c>
      <c r="U102" s="82"/>
      <c r="V102" s="78">
        <f>Table1[[#This Row],[Mother Height (cm)]]*0.3937</f>
        <v>0</v>
      </c>
      <c r="W102" s="80">
        <f>((Table1[[#This Row],[Mother Height (in)]]*0.953)+2.803)*2.54</f>
        <v>7.1196200000000003</v>
      </c>
      <c r="X102" s="82"/>
      <c r="Y102" s="27">
        <f>Table1[[#This Row],[Father Height (cm)]]*0.3937</f>
        <v>0</v>
      </c>
      <c r="Z102" s="19">
        <f>((Table1[[#This Row],[Father Heght (in)]]*0.955)+2.316)*2.54</f>
        <v>5.8826399999999994</v>
      </c>
      <c r="AA102" s="18">
        <f>(Table1[[#This Row],[Adjusted Mother Height (cm)]]+Table1[[#This Row],[Adjusted Father Height (cm)]])/2</f>
        <v>6.5011299999999999</v>
      </c>
      <c r="AB102" s="18" t="e">
        <f>Q102+(Table1[[#This Row],[Stature (in)]]*Table1[[#This Row],[Stature (cm)]])+(Table1[[#This Row],[Body Mass regression (lb)]]*Table1[[#This Row],[Body Mass (kg)]])+(Table1[[#This Row],[Midparent stature regression]]*Table1[[#This Row],[Adjusted Midparent Stature (cm)]])</f>
        <v>#N/A</v>
      </c>
      <c r="AC102" s="24" t="e">
        <f t="shared" si="10"/>
        <v>#N/A</v>
      </c>
      <c r="AD102" s="24" t="e">
        <f>-9.376+(0.0001882*Table1[[#This Row],[LL *SH]])+(0.0022*Table1[[#This Row],[Age*LL]])+(0.005841*Table1[[#This Row],[Age*SH]])-(0.002658*Table1[[#This Row],[Age*Mass]])+(0.07693*(Table1[[#This Row],[Mass/Stature]]*100))</f>
        <v>#N/A</v>
      </c>
      <c r="AE102" s="29" t="e">
        <f t="shared" si="11"/>
        <v>#N/A</v>
      </c>
      <c r="AF102" s="25" t="e">
        <f>-7.709133+(0.0042232*(Table1[[#This Row],[Age]]*Table1[[#This Row],[Stature (cm)]]))</f>
        <v>#N/A</v>
      </c>
      <c r="AG102" s="30" t="e">
        <f>Table1[[#This Row],[Age]]-Table1[[#This Row],[Moore Maturity Offset]]</f>
        <v>#N/A</v>
      </c>
    </row>
    <row r="103" spans="1:33" ht="25" customHeight="1" x14ac:dyDescent="0.2">
      <c r="A103" s="23"/>
      <c r="B103" s="28" t="e">
        <f t="shared" si="12"/>
        <v>#N/A</v>
      </c>
      <c r="C103" s="28" t="e">
        <f>VLOOKUP(Table1[[#This Row],[Name]], TBL_Player, 3, FALSE)</f>
        <v>#N/A</v>
      </c>
      <c r="D103" s="73"/>
      <c r="E103" s="15" t="e">
        <f>VLOOKUP(Table1[[#This Row],[Name]],TBL_Player,5,FALSE)</f>
        <v>#N/A</v>
      </c>
      <c r="F103" s="16" t="e">
        <f>(Table1[[#This Row],[Data Collection Date]]-E103)/365.25</f>
        <v>#N/A</v>
      </c>
      <c r="G103" s="79"/>
      <c r="H103" s="79"/>
      <c r="I103" s="75">
        <f>Table1[[#This Row],[Stature (cm)]]-Table1[[#This Row],[Sitting Height (cm)]]</f>
        <v>0</v>
      </c>
      <c r="J103" s="79"/>
      <c r="K103" s="76">
        <f>Table1[[#This Row],[Leg Length (cm)]]*Table1[[#This Row],[Sitting Height (cm)]]</f>
        <v>0</v>
      </c>
      <c r="L103" s="80" t="e">
        <f>Table1[[#This Row],[Age]]*Table1[[#This Row],[Leg Length (cm)]]</f>
        <v>#N/A</v>
      </c>
      <c r="M103" s="80" t="e">
        <f>Table1[[#This Row],[Age]]*Table1[[#This Row],[Sitting Height (cm)]]</f>
        <v>#N/A</v>
      </c>
      <c r="N103" s="80" t="e">
        <f>Table1[[#This Row],[Age]]*Table1[[#This Row],[Body Mass (kg)]]</f>
        <v>#N/A</v>
      </c>
      <c r="O103" s="81" t="e">
        <f>Table1[[#This Row],[Body Mass (kg)]]/Table1[[#This Row],[Stature (cm)]]*100</f>
        <v>#DIV/0!</v>
      </c>
      <c r="P103" s="81" t="e">
        <f>Table1[[#This Row],[Body Mass (kg)]]/Table1[[#This Row],[Stature (cm)]]</f>
        <v>#DIV/0!</v>
      </c>
      <c r="Q103" s="81" t="e">
        <f>VLOOKUP(Table1[[#This Row],[Age]],TBL_RegressionMale,2,TRUE)</f>
        <v>#N/A</v>
      </c>
      <c r="R103" s="81" t="e">
        <f>VLOOKUP(Table1[[#This Row],[Age]],TBL_RegressionMale,3,TRUE)</f>
        <v>#N/A</v>
      </c>
      <c r="S103" s="81" t="e">
        <f>VLOOKUP(Table1[[#This Row],[Age]],TBL_RegressionMale,4,TRUE)</f>
        <v>#N/A</v>
      </c>
      <c r="T103" s="81" t="e">
        <f>VLOOKUP(Table1[[#This Row],[Age]],TBL_RegressionMale,5,TRUE)</f>
        <v>#N/A</v>
      </c>
      <c r="U103" s="82"/>
      <c r="V103" s="78">
        <f>Table1[[#This Row],[Mother Height (cm)]]*0.3937</f>
        <v>0</v>
      </c>
      <c r="W103" s="80">
        <f>((Table1[[#This Row],[Mother Height (in)]]*0.953)+2.803)*2.54</f>
        <v>7.1196200000000003</v>
      </c>
      <c r="X103" s="82"/>
      <c r="Y103" s="27">
        <f>Table1[[#This Row],[Father Height (cm)]]*0.3937</f>
        <v>0</v>
      </c>
      <c r="Z103" s="19">
        <f>((Table1[[#This Row],[Father Heght (in)]]*0.955)+2.316)*2.54</f>
        <v>5.8826399999999994</v>
      </c>
      <c r="AA103" s="18">
        <f>(Table1[[#This Row],[Adjusted Mother Height (cm)]]+Table1[[#This Row],[Adjusted Father Height (cm)]])/2</f>
        <v>6.5011299999999999</v>
      </c>
      <c r="AB103" s="18" t="e">
        <f>Q103+(Table1[[#This Row],[Stature (in)]]*Table1[[#This Row],[Stature (cm)]])+(Table1[[#This Row],[Body Mass regression (lb)]]*Table1[[#This Row],[Body Mass (kg)]])+(Table1[[#This Row],[Midparent stature regression]]*Table1[[#This Row],[Adjusted Midparent Stature (cm)]])</f>
        <v>#N/A</v>
      </c>
      <c r="AC103" s="24" t="e">
        <f t="shared" si="10"/>
        <v>#N/A</v>
      </c>
      <c r="AD103" s="24" t="e">
        <f>-9.376+(0.0001882*Table1[[#This Row],[LL *SH]])+(0.0022*Table1[[#This Row],[Age*LL]])+(0.005841*Table1[[#This Row],[Age*SH]])-(0.002658*Table1[[#This Row],[Age*Mass]])+(0.07693*(Table1[[#This Row],[Mass/Stature]]*100))</f>
        <v>#N/A</v>
      </c>
      <c r="AE103" s="29" t="e">
        <f t="shared" si="11"/>
        <v>#N/A</v>
      </c>
      <c r="AF103" s="25" t="e">
        <f>-7.709133+(0.0042232*(Table1[[#This Row],[Age]]*Table1[[#This Row],[Stature (cm)]]))</f>
        <v>#N/A</v>
      </c>
      <c r="AG103" s="30" t="e">
        <f>Table1[[#This Row],[Age]]-Table1[[#This Row],[Moore Maturity Offset]]</f>
        <v>#N/A</v>
      </c>
    </row>
    <row r="104" spans="1:33" ht="25" customHeight="1" x14ac:dyDescent="0.2">
      <c r="A104" s="23"/>
      <c r="B104" s="28" t="e">
        <f t="shared" si="12"/>
        <v>#N/A</v>
      </c>
      <c r="C104" s="28" t="e">
        <f>VLOOKUP(Table1[[#This Row],[Name]], TBL_Player, 3, FALSE)</f>
        <v>#N/A</v>
      </c>
      <c r="D104" s="73"/>
      <c r="E104" s="15" t="e">
        <f>VLOOKUP(Table1[[#This Row],[Name]],TBL_Player,5,FALSE)</f>
        <v>#N/A</v>
      </c>
      <c r="F104" s="16" t="e">
        <f>(Table1[[#This Row],[Data Collection Date]]-E104)/365.25</f>
        <v>#N/A</v>
      </c>
      <c r="G104" s="79"/>
      <c r="H104" s="79"/>
      <c r="I104" s="75">
        <f>Table1[[#This Row],[Stature (cm)]]-Table1[[#This Row],[Sitting Height (cm)]]</f>
        <v>0</v>
      </c>
      <c r="J104" s="79"/>
      <c r="K104" s="76">
        <f>Table1[[#This Row],[Leg Length (cm)]]*Table1[[#This Row],[Sitting Height (cm)]]</f>
        <v>0</v>
      </c>
      <c r="L104" s="80" t="e">
        <f>Table1[[#This Row],[Age]]*Table1[[#This Row],[Leg Length (cm)]]</f>
        <v>#N/A</v>
      </c>
      <c r="M104" s="80" t="e">
        <f>Table1[[#This Row],[Age]]*Table1[[#This Row],[Sitting Height (cm)]]</f>
        <v>#N/A</v>
      </c>
      <c r="N104" s="80" t="e">
        <f>Table1[[#This Row],[Age]]*Table1[[#This Row],[Body Mass (kg)]]</f>
        <v>#N/A</v>
      </c>
      <c r="O104" s="81" t="e">
        <f>Table1[[#This Row],[Body Mass (kg)]]/Table1[[#This Row],[Stature (cm)]]*100</f>
        <v>#DIV/0!</v>
      </c>
      <c r="P104" s="81" t="e">
        <f>Table1[[#This Row],[Body Mass (kg)]]/Table1[[#This Row],[Stature (cm)]]</f>
        <v>#DIV/0!</v>
      </c>
      <c r="Q104" s="81" t="e">
        <f>VLOOKUP(Table1[[#This Row],[Age]],TBL_RegressionMale,2,TRUE)</f>
        <v>#N/A</v>
      </c>
      <c r="R104" s="81" t="e">
        <f>VLOOKUP(Table1[[#This Row],[Age]],TBL_RegressionMale,3,TRUE)</f>
        <v>#N/A</v>
      </c>
      <c r="S104" s="81" t="e">
        <f>VLOOKUP(Table1[[#This Row],[Age]],TBL_RegressionMale,4,TRUE)</f>
        <v>#N/A</v>
      </c>
      <c r="T104" s="81" t="e">
        <f>VLOOKUP(Table1[[#This Row],[Age]],TBL_RegressionMale,5,TRUE)</f>
        <v>#N/A</v>
      </c>
      <c r="U104" s="82"/>
      <c r="V104" s="78">
        <f>Table1[[#This Row],[Mother Height (cm)]]*0.3937</f>
        <v>0</v>
      </c>
      <c r="W104" s="80">
        <f>((Table1[[#This Row],[Mother Height (in)]]*0.953)+2.803)*2.54</f>
        <v>7.1196200000000003</v>
      </c>
      <c r="X104" s="82"/>
      <c r="Y104" s="27">
        <f>Table1[[#This Row],[Father Height (cm)]]*0.3937</f>
        <v>0</v>
      </c>
      <c r="Z104" s="19">
        <f>((Table1[[#This Row],[Father Heght (in)]]*0.955)+2.316)*2.54</f>
        <v>5.8826399999999994</v>
      </c>
      <c r="AA104" s="18">
        <f>(Table1[[#This Row],[Adjusted Mother Height (cm)]]+Table1[[#This Row],[Adjusted Father Height (cm)]])/2</f>
        <v>6.5011299999999999</v>
      </c>
      <c r="AB104" s="18" t="e">
        <f>Q104+(Table1[[#This Row],[Stature (in)]]*Table1[[#This Row],[Stature (cm)]])+(Table1[[#This Row],[Body Mass regression (lb)]]*Table1[[#This Row],[Body Mass (kg)]])+(Table1[[#This Row],[Midparent stature regression]]*Table1[[#This Row],[Adjusted Midparent Stature (cm)]])</f>
        <v>#N/A</v>
      </c>
      <c r="AC104" s="24" t="e">
        <f t="shared" si="10"/>
        <v>#N/A</v>
      </c>
      <c r="AD104" s="24" t="e">
        <f>-9.376+(0.0001882*Table1[[#This Row],[LL *SH]])+(0.0022*Table1[[#This Row],[Age*LL]])+(0.005841*Table1[[#This Row],[Age*SH]])-(0.002658*Table1[[#This Row],[Age*Mass]])+(0.07693*(Table1[[#This Row],[Mass/Stature]]*100))</f>
        <v>#N/A</v>
      </c>
      <c r="AE104" s="29" t="e">
        <f t="shared" si="11"/>
        <v>#N/A</v>
      </c>
      <c r="AF104" s="25" t="e">
        <f>-7.709133+(0.0042232*(Table1[[#This Row],[Age]]*Table1[[#This Row],[Stature (cm)]]))</f>
        <v>#N/A</v>
      </c>
      <c r="AG104" s="30" t="e">
        <f>Table1[[#This Row],[Age]]-Table1[[#This Row],[Moore Maturity Offset]]</f>
        <v>#N/A</v>
      </c>
    </row>
    <row r="105" spans="1:33" ht="25" customHeight="1" x14ac:dyDescent="0.2">
      <c r="A105" s="23"/>
      <c r="B105" s="28" t="e">
        <f t="shared" si="12"/>
        <v>#N/A</v>
      </c>
      <c r="C105" s="28" t="e">
        <f>VLOOKUP(Table1[[#This Row],[Name]], TBL_Player, 3, FALSE)</f>
        <v>#N/A</v>
      </c>
      <c r="D105" s="73"/>
      <c r="E105" s="15" t="e">
        <f>VLOOKUP(Table1[[#This Row],[Name]],TBL_Player,5,FALSE)</f>
        <v>#N/A</v>
      </c>
      <c r="F105" s="16" t="e">
        <f>(Table1[[#This Row],[Data Collection Date]]-E105)/365.25</f>
        <v>#N/A</v>
      </c>
      <c r="G105" s="79"/>
      <c r="H105" s="79"/>
      <c r="I105" s="75">
        <f>Table1[[#This Row],[Stature (cm)]]-Table1[[#This Row],[Sitting Height (cm)]]</f>
        <v>0</v>
      </c>
      <c r="J105" s="79"/>
      <c r="K105" s="76">
        <f>Table1[[#This Row],[Leg Length (cm)]]*Table1[[#This Row],[Sitting Height (cm)]]</f>
        <v>0</v>
      </c>
      <c r="L105" s="80" t="e">
        <f>Table1[[#This Row],[Age]]*Table1[[#This Row],[Leg Length (cm)]]</f>
        <v>#N/A</v>
      </c>
      <c r="M105" s="80" t="e">
        <f>Table1[[#This Row],[Age]]*Table1[[#This Row],[Sitting Height (cm)]]</f>
        <v>#N/A</v>
      </c>
      <c r="N105" s="80" t="e">
        <f>Table1[[#This Row],[Age]]*Table1[[#This Row],[Body Mass (kg)]]</f>
        <v>#N/A</v>
      </c>
      <c r="O105" s="81" t="e">
        <f>Table1[[#This Row],[Body Mass (kg)]]/Table1[[#This Row],[Stature (cm)]]*100</f>
        <v>#DIV/0!</v>
      </c>
      <c r="P105" s="81" t="e">
        <f>Table1[[#This Row],[Body Mass (kg)]]/Table1[[#This Row],[Stature (cm)]]</f>
        <v>#DIV/0!</v>
      </c>
      <c r="Q105" s="81" t="e">
        <f>VLOOKUP(Table1[[#This Row],[Age]],TBL_RegressionMale,2,TRUE)</f>
        <v>#N/A</v>
      </c>
      <c r="R105" s="81" t="e">
        <f>VLOOKUP(Table1[[#This Row],[Age]],TBL_RegressionMale,3,TRUE)</f>
        <v>#N/A</v>
      </c>
      <c r="S105" s="81" t="e">
        <f>VLOOKUP(Table1[[#This Row],[Age]],TBL_RegressionMale,4,TRUE)</f>
        <v>#N/A</v>
      </c>
      <c r="T105" s="81" t="e">
        <f>VLOOKUP(Table1[[#This Row],[Age]],TBL_RegressionMale,5,TRUE)</f>
        <v>#N/A</v>
      </c>
      <c r="U105" s="82"/>
      <c r="V105" s="78">
        <f>Table1[[#This Row],[Mother Height (cm)]]*0.3937</f>
        <v>0</v>
      </c>
      <c r="W105" s="80">
        <f>((Table1[[#This Row],[Mother Height (in)]]*0.953)+2.803)*2.54</f>
        <v>7.1196200000000003</v>
      </c>
      <c r="X105" s="82"/>
      <c r="Y105" s="27">
        <f>Table1[[#This Row],[Father Height (cm)]]*0.3937</f>
        <v>0</v>
      </c>
      <c r="Z105" s="19">
        <f>((Table1[[#This Row],[Father Heght (in)]]*0.955)+2.316)*2.54</f>
        <v>5.8826399999999994</v>
      </c>
      <c r="AA105" s="18">
        <f>(Table1[[#This Row],[Adjusted Mother Height (cm)]]+Table1[[#This Row],[Adjusted Father Height (cm)]])/2</f>
        <v>6.5011299999999999</v>
      </c>
      <c r="AB105" s="18" t="e">
        <f>Q105+(Table1[[#This Row],[Stature (in)]]*Table1[[#This Row],[Stature (cm)]])+(Table1[[#This Row],[Body Mass regression (lb)]]*Table1[[#This Row],[Body Mass (kg)]])+(Table1[[#This Row],[Midparent stature regression]]*Table1[[#This Row],[Adjusted Midparent Stature (cm)]])</f>
        <v>#N/A</v>
      </c>
      <c r="AC105" s="24" t="e">
        <f t="shared" si="10"/>
        <v>#N/A</v>
      </c>
      <c r="AD105" s="24" t="e">
        <f>-9.376+(0.0001882*Table1[[#This Row],[LL *SH]])+(0.0022*Table1[[#This Row],[Age*LL]])+(0.005841*Table1[[#This Row],[Age*SH]])-(0.002658*Table1[[#This Row],[Age*Mass]])+(0.07693*(Table1[[#This Row],[Mass/Stature]]*100))</f>
        <v>#N/A</v>
      </c>
      <c r="AE105" s="29" t="e">
        <f t="shared" si="11"/>
        <v>#N/A</v>
      </c>
      <c r="AF105" s="25" t="e">
        <f>-7.709133+(0.0042232*(Table1[[#This Row],[Age]]*Table1[[#This Row],[Stature (cm)]]))</f>
        <v>#N/A</v>
      </c>
      <c r="AG105" s="30" t="e">
        <f>Table1[[#This Row],[Age]]-Table1[[#This Row],[Moore Maturity Offset]]</f>
        <v>#N/A</v>
      </c>
    </row>
    <row r="106" spans="1:33" ht="25" customHeight="1" x14ac:dyDescent="0.2">
      <c r="A106" s="23"/>
      <c r="B106" s="28" t="e">
        <f t="shared" si="12"/>
        <v>#N/A</v>
      </c>
      <c r="C106" s="28" t="e">
        <f>VLOOKUP(Table1[[#This Row],[Name]], TBL_Player, 3, FALSE)</f>
        <v>#N/A</v>
      </c>
      <c r="D106" s="73"/>
      <c r="E106" s="15" t="e">
        <f>VLOOKUP(Table1[[#This Row],[Name]],TBL_Player,5,FALSE)</f>
        <v>#N/A</v>
      </c>
      <c r="F106" s="16" t="e">
        <f>(Table1[[#This Row],[Data Collection Date]]-E106)/365.25</f>
        <v>#N/A</v>
      </c>
      <c r="G106" s="79"/>
      <c r="H106" s="79"/>
      <c r="I106" s="75">
        <f>Table1[[#This Row],[Stature (cm)]]-Table1[[#This Row],[Sitting Height (cm)]]</f>
        <v>0</v>
      </c>
      <c r="J106" s="79"/>
      <c r="K106" s="76">
        <f>Table1[[#This Row],[Leg Length (cm)]]*Table1[[#This Row],[Sitting Height (cm)]]</f>
        <v>0</v>
      </c>
      <c r="L106" s="80" t="e">
        <f>Table1[[#This Row],[Age]]*Table1[[#This Row],[Leg Length (cm)]]</f>
        <v>#N/A</v>
      </c>
      <c r="M106" s="80" t="e">
        <f>Table1[[#This Row],[Age]]*Table1[[#This Row],[Sitting Height (cm)]]</f>
        <v>#N/A</v>
      </c>
      <c r="N106" s="80" t="e">
        <f>Table1[[#This Row],[Age]]*Table1[[#This Row],[Body Mass (kg)]]</f>
        <v>#N/A</v>
      </c>
      <c r="O106" s="81" t="e">
        <f>Table1[[#This Row],[Body Mass (kg)]]/Table1[[#This Row],[Stature (cm)]]*100</f>
        <v>#DIV/0!</v>
      </c>
      <c r="P106" s="81" t="e">
        <f>Table1[[#This Row],[Body Mass (kg)]]/Table1[[#This Row],[Stature (cm)]]</f>
        <v>#DIV/0!</v>
      </c>
      <c r="Q106" s="81" t="e">
        <f>VLOOKUP(Table1[[#This Row],[Age]],TBL_RegressionMale,2,TRUE)</f>
        <v>#N/A</v>
      </c>
      <c r="R106" s="81" t="e">
        <f>VLOOKUP(Table1[[#This Row],[Age]],TBL_RegressionMale,3,TRUE)</f>
        <v>#N/A</v>
      </c>
      <c r="S106" s="81" t="e">
        <f>VLOOKUP(Table1[[#This Row],[Age]],TBL_RegressionMale,4,TRUE)</f>
        <v>#N/A</v>
      </c>
      <c r="T106" s="81" t="e">
        <f>VLOOKUP(Table1[[#This Row],[Age]],TBL_RegressionMale,5,TRUE)</f>
        <v>#N/A</v>
      </c>
      <c r="U106" s="82"/>
      <c r="V106" s="78">
        <f>Table1[[#This Row],[Mother Height (cm)]]*0.3937</f>
        <v>0</v>
      </c>
      <c r="W106" s="80">
        <f>((Table1[[#This Row],[Mother Height (in)]]*0.953)+2.803)*2.54</f>
        <v>7.1196200000000003</v>
      </c>
      <c r="X106" s="82"/>
      <c r="Y106" s="27">
        <f>Table1[[#This Row],[Father Height (cm)]]*0.3937</f>
        <v>0</v>
      </c>
      <c r="Z106" s="19">
        <f>((Table1[[#This Row],[Father Heght (in)]]*0.955)+2.316)*2.54</f>
        <v>5.8826399999999994</v>
      </c>
      <c r="AA106" s="18">
        <f>(Table1[[#This Row],[Adjusted Mother Height (cm)]]+Table1[[#This Row],[Adjusted Father Height (cm)]])/2</f>
        <v>6.5011299999999999</v>
      </c>
      <c r="AB106" s="18" t="e">
        <f>Q106+(Table1[[#This Row],[Stature (in)]]*Table1[[#This Row],[Stature (cm)]])+(Table1[[#This Row],[Body Mass regression (lb)]]*Table1[[#This Row],[Body Mass (kg)]])+(Table1[[#This Row],[Midparent stature regression]]*Table1[[#This Row],[Adjusted Midparent Stature (cm)]])</f>
        <v>#N/A</v>
      </c>
      <c r="AC106" s="24" t="e">
        <f t="shared" si="10"/>
        <v>#N/A</v>
      </c>
      <c r="AD106" s="24" t="e">
        <f>-9.376+(0.0001882*Table1[[#This Row],[LL *SH]])+(0.0022*Table1[[#This Row],[Age*LL]])+(0.005841*Table1[[#This Row],[Age*SH]])-(0.002658*Table1[[#This Row],[Age*Mass]])+(0.07693*(Table1[[#This Row],[Mass/Stature]]*100))</f>
        <v>#N/A</v>
      </c>
      <c r="AE106" s="29" t="e">
        <f t="shared" si="11"/>
        <v>#N/A</v>
      </c>
      <c r="AF106" s="25" t="e">
        <f>-7.709133+(0.0042232*(Table1[[#This Row],[Age]]*Table1[[#This Row],[Stature (cm)]]))</f>
        <v>#N/A</v>
      </c>
      <c r="AG106" s="30" t="e">
        <f>Table1[[#This Row],[Age]]-Table1[[#This Row],[Moore Maturity Offset]]</f>
        <v>#N/A</v>
      </c>
    </row>
    <row r="107" spans="1:33" ht="25" customHeight="1" x14ac:dyDescent="0.2">
      <c r="A107" s="23"/>
      <c r="B107" s="28" t="e">
        <f t="shared" si="12"/>
        <v>#N/A</v>
      </c>
      <c r="C107" s="28" t="e">
        <f>VLOOKUP(Table1[[#This Row],[Name]], TBL_Player, 3, FALSE)</f>
        <v>#N/A</v>
      </c>
      <c r="D107" s="73"/>
      <c r="E107" s="15" t="e">
        <f>VLOOKUP(Table1[[#This Row],[Name]],TBL_Player,5,FALSE)</f>
        <v>#N/A</v>
      </c>
      <c r="F107" s="16" t="e">
        <f>(Table1[[#This Row],[Data Collection Date]]-E107)/365.25</f>
        <v>#N/A</v>
      </c>
      <c r="G107" s="79"/>
      <c r="H107" s="79"/>
      <c r="I107" s="75">
        <f>Table1[[#This Row],[Stature (cm)]]-Table1[[#This Row],[Sitting Height (cm)]]</f>
        <v>0</v>
      </c>
      <c r="J107" s="79"/>
      <c r="K107" s="76">
        <f>Table1[[#This Row],[Leg Length (cm)]]*Table1[[#This Row],[Sitting Height (cm)]]</f>
        <v>0</v>
      </c>
      <c r="L107" s="80" t="e">
        <f>Table1[[#This Row],[Age]]*Table1[[#This Row],[Leg Length (cm)]]</f>
        <v>#N/A</v>
      </c>
      <c r="M107" s="80" t="e">
        <f>Table1[[#This Row],[Age]]*Table1[[#This Row],[Sitting Height (cm)]]</f>
        <v>#N/A</v>
      </c>
      <c r="N107" s="80" t="e">
        <f>Table1[[#This Row],[Age]]*Table1[[#This Row],[Body Mass (kg)]]</f>
        <v>#N/A</v>
      </c>
      <c r="O107" s="81" t="e">
        <f>Table1[[#This Row],[Body Mass (kg)]]/Table1[[#This Row],[Stature (cm)]]*100</f>
        <v>#DIV/0!</v>
      </c>
      <c r="P107" s="81" t="e">
        <f>Table1[[#This Row],[Body Mass (kg)]]/Table1[[#This Row],[Stature (cm)]]</f>
        <v>#DIV/0!</v>
      </c>
      <c r="Q107" s="81" t="e">
        <f>VLOOKUP(Table1[[#This Row],[Age]],TBL_RegressionMale,2,TRUE)</f>
        <v>#N/A</v>
      </c>
      <c r="R107" s="81" t="e">
        <f>VLOOKUP(Table1[[#This Row],[Age]],TBL_RegressionMale,3,TRUE)</f>
        <v>#N/A</v>
      </c>
      <c r="S107" s="81" t="e">
        <f>VLOOKUP(Table1[[#This Row],[Age]],TBL_RegressionMale,4,TRUE)</f>
        <v>#N/A</v>
      </c>
      <c r="T107" s="81" t="e">
        <f>VLOOKUP(Table1[[#This Row],[Age]],TBL_RegressionMale,5,TRUE)</f>
        <v>#N/A</v>
      </c>
      <c r="U107" s="82"/>
      <c r="V107" s="78">
        <f>Table1[[#This Row],[Mother Height (cm)]]*0.3937</f>
        <v>0</v>
      </c>
      <c r="W107" s="80">
        <f>((Table1[[#This Row],[Mother Height (in)]]*0.953)+2.803)*2.54</f>
        <v>7.1196200000000003</v>
      </c>
      <c r="X107" s="82"/>
      <c r="Y107" s="27">
        <f>Table1[[#This Row],[Father Height (cm)]]*0.3937</f>
        <v>0</v>
      </c>
      <c r="Z107" s="19">
        <f>((Table1[[#This Row],[Father Heght (in)]]*0.955)+2.316)*2.54</f>
        <v>5.8826399999999994</v>
      </c>
      <c r="AA107" s="18">
        <f>(Table1[[#This Row],[Adjusted Mother Height (cm)]]+Table1[[#This Row],[Adjusted Father Height (cm)]])/2</f>
        <v>6.5011299999999999</v>
      </c>
      <c r="AB107" s="18" t="e">
        <f>Q107+(Table1[[#This Row],[Stature (in)]]*Table1[[#This Row],[Stature (cm)]])+(Table1[[#This Row],[Body Mass regression (lb)]]*Table1[[#This Row],[Body Mass (kg)]])+(Table1[[#This Row],[Midparent stature regression]]*Table1[[#This Row],[Adjusted Midparent Stature (cm)]])</f>
        <v>#N/A</v>
      </c>
      <c r="AC107" s="24" t="e">
        <f t="shared" si="10"/>
        <v>#N/A</v>
      </c>
      <c r="AD107" s="24" t="e">
        <f>-9.376+(0.0001882*Table1[[#This Row],[LL *SH]])+(0.0022*Table1[[#This Row],[Age*LL]])+(0.005841*Table1[[#This Row],[Age*SH]])-(0.002658*Table1[[#This Row],[Age*Mass]])+(0.07693*(Table1[[#This Row],[Mass/Stature]]*100))</f>
        <v>#N/A</v>
      </c>
      <c r="AE107" s="29" t="e">
        <f t="shared" si="11"/>
        <v>#N/A</v>
      </c>
      <c r="AF107" s="25" t="e">
        <f>-7.709133+(0.0042232*(Table1[[#This Row],[Age]]*Table1[[#This Row],[Stature (cm)]]))</f>
        <v>#N/A</v>
      </c>
      <c r="AG107" s="30" t="e">
        <f>Table1[[#This Row],[Age]]-Table1[[#This Row],[Moore Maturity Offset]]</f>
        <v>#N/A</v>
      </c>
    </row>
    <row r="108" spans="1:33" ht="25" customHeight="1" x14ac:dyDescent="0.2">
      <c r="A108" s="23"/>
      <c r="B108" s="28" t="e">
        <f t="shared" si="12"/>
        <v>#N/A</v>
      </c>
      <c r="C108" s="28" t="e">
        <f>VLOOKUP(Table1[[#This Row],[Name]], TBL_Player, 3, FALSE)</f>
        <v>#N/A</v>
      </c>
      <c r="D108" s="73"/>
      <c r="E108" s="15" t="e">
        <f>VLOOKUP(Table1[[#This Row],[Name]],TBL_Player,5,FALSE)</f>
        <v>#N/A</v>
      </c>
      <c r="F108" s="16" t="e">
        <f>(Table1[[#This Row],[Data Collection Date]]-E108)/365.25</f>
        <v>#N/A</v>
      </c>
      <c r="G108" s="79"/>
      <c r="H108" s="79"/>
      <c r="I108" s="75">
        <f>Table1[[#This Row],[Stature (cm)]]-Table1[[#This Row],[Sitting Height (cm)]]</f>
        <v>0</v>
      </c>
      <c r="J108" s="79"/>
      <c r="K108" s="76">
        <f>Table1[[#This Row],[Leg Length (cm)]]*Table1[[#This Row],[Sitting Height (cm)]]</f>
        <v>0</v>
      </c>
      <c r="L108" s="80" t="e">
        <f>Table1[[#This Row],[Age]]*Table1[[#This Row],[Leg Length (cm)]]</f>
        <v>#N/A</v>
      </c>
      <c r="M108" s="80" t="e">
        <f>Table1[[#This Row],[Age]]*Table1[[#This Row],[Sitting Height (cm)]]</f>
        <v>#N/A</v>
      </c>
      <c r="N108" s="80" t="e">
        <f>Table1[[#This Row],[Age]]*Table1[[#This Row],[Body Mass (kg)]]</f>
        <v>#N/A</v>
      </c>
      <c r="O108" s="81" t="e">
        <f>Table1[[#This Row],[Body Mass (kg)]]/Table1[[#This Row],[Stature (cm)]]*100</f>
        <v>#DIV/0!</v>
      </c>
      <c r="P108" s="81" t="e">
        <f>Table1[[#This Row],[Body Mass (kg)]]/Table1[[#This Row],[Stature (cm)]]</f>
        <v>#DIV/0!</v>
      </c>
      <c r="Q108" s="81" t="e">
        <f>VLOOKUP(Table1[[#This Row],[Age]],TBL_RegressionMale,2,TRUE)</f>
        <v>#N/A</v>
      </c>
      <c r="R108" s="81" t="e">
        <f>VLOOKUP(Table1[[#This Row],[Age]],TBL_RegressionMale,3,TRUE)</f>
        <v>#N/A</v>
      </c>
      <c r="S108" s="81" t="e">
        <f>VLOOKUP(Table1[[#This Row],[Age]],TBL_RegressionMale,4,TRUE)</f>
        <v>#N/A</v>
      </c>
      <c r="T108" s="81" t="e">
        <f>VLOOKUP(Table1[[#This Row],[Age]],TBL_RegressionMale,5,TRUE)</f>
        <v>#N/A</v>
      </c>
      <c r="U108" s="82"/>
      <c r="V108" s="78">
        <f>Table1[[#This Row],[Mother Height (cm)]]*0.3937</f>
        <v>0</v>
      </c>
      <c r="W108" s="80">
        <f>((Table1[[#This Row],[Mother Height (in)]]*0.953)+2.803)*2.54</f>
        <v>7.1196200000000003</v>
      </c>
      <c r="X108" s="82"/>
      <c r="Y108" s="27">
        <f>Table1[[#This Row],[Father Height (cm)]]*0.3937</f>
        <v>0</v>
      </c>
      <c r="Z108" s="19">
        <f>((Table1[[#This Row],[Father Heght (in)]]*0.955)+2.316)*2.54</f>
        <v>5.8826399999999994</v>
      </c>
      <c r="AA108" s="18">
        <f>(Table1[[#This Row],[Adjusted Mother Height (cm)]]+Table1[[#This Row],[Adjusted Father Height (cm)]])/2</f>
        <v>6.5011299999999999</v>
      </c>
      <c r="AB108" s="18" t="e">
        <f>Q108+(Table1[[#This Row],[Stature (in)]]*Table1[[#This Row],[Stature (cm)]])+(Table1[[#This Row],[Body Mass regression (lb)]]*Table1[[#This Row],[Body Mass (kg)]])+(Table1[[#This Row],[Midparent stature regression]]*Table1[[#This Row],[Adjusted Midparent Stature (cm)]])</f>
        <v>#N/A</v>
      </c>
      <c r="AC108" s="24" t="e">
        <f t="shared" si="10"/>
        <v>#N/A</v>
      </c>
      <c r="AD108" s="24" t="e">
        <f>-9.376+(0.0001882*Table1[[#This Row],[LL *SH]])+(0.0022*Table1[[#This Row],[Age*LL]])+(0.005841*Table1[[#This Row],[Age*SH]])-(0.002658*Table1[[#This Row],[Age*Mass]])+(0.07693*(Table1[[#This Row],[Mass/Stature]]*100))</f>
        <v>#N/A</v>
      </c>
      <c r="AE108" s="29" t="e">
        <f t="shared" si="11"/>
        <v>#N/A</v>
      </c>
      <c r="AF108" s="25" t="e">
        <f>-7.709133+(0.0042232*(Table1[[#This Row],[Age]]*Table1[[#This Row],[Stature (cm)]]))</f>
        <v>#N/A</v>
      </c>
      <c r="AG108" s="30" t="e">
        <f>Table1[[#This Row],[Age]]-Table1[[#This Row],[Moore Maturity Offset]]</f>
        <v>#N/A</v>
      </c>
    </row>
    <row r="109" spans="1:33" ht="25" customHeight="1" x14ac:dyDescent="0.2">
      <c r="A109" s="23"/>
      <c r="B109" s="28" t="e">
        <f t="shared" si="12"/>
        <v>#N/A</v>
      </c>
      <c r="C109" s="28" t="e">
        <f>VLOOKUP(Table1[[#This Row],[Name]], TBL_Player, 3, FALSE)</f>
        <v>#N/A</v>
      </c>
      <c r="D109" s="73"/>
      <c r="E109" s="15" t="e">
        <f>VLOOKUP(Table1[[#This Row],[Name]],TBL_Player,5,FALSE)</f>
        <v>#N/A</v>
      </c>
      <c r="F109" s="16" t="e">
        <f>(Table1[[#This Row],[Data Collection Date]]-E109)/365.25</f>
        <v>#N/A</v>
      </c>
      <c r="G109" s="79"/>
      <c r="H109" s="79"/>
      <c r="I109" s="75">
        <f>Table1[[#This Row],[Stature (cm)]]-Table1[[#This Row],[Sitting Height (cm)]]</f>
        <v>0</v>
      </c>
      <c r="J109" s="79"/>
      <c r="K109" s="76">
        <f>Table1[[#This Row],[Leg Length (cm)]]*Table1[[#This Row],[Sitting Height (cm)]]</f>
        <v>0</v>
      </c>
      <c r="L109" s="80" t="e">
        <f>Table1[[#This Row],[Age]]*Table1[[#This Row],[Leg Length (cm)]]</f>
        <v>#N/A</v>
      </c>
      <c r="M109" s="80" t="e">
        <f>Table1[[#This Row],[Age]]*Table1[[#This Row],[Sitting Height (cm)]]</f>
        <v>#N/A</v>
      </c>
      <c r="N109" s="80" t="e">
        <f>Table1[[#This Row],[Age]]*Table1[[#This Row],[Body Mass (kg)]]</f>
        <v>#N/A</v>
      </c>
      <c r="O109" s="81" t="e">
        <f>Table1[[#This Row],[Body Mass (kg)]]/Table1[[#This Row],[Stature (cm)]]*100</f>
        <v>#DIV/0!</v>
      </c>
      <c r="P109" s="81" t="e">
        <f>Table1[[#This Row],[Body Mass (kg)]]/Table1[[#This Row],[Stature (cm)]]</f>
        <v>#DIV/0!</v>
      </c>
      <c r="Q109" s="81" t="e">
        <f>VLOOKUP(Table1[[#This Row],[Age]],TBL_RegressionMale,2,TRUE)</f>
        <v>#N/A</v>
      </c>
      <c r="R109" s="81" t="e">
        <f>VLOOKUP(Table1[[#This Row],[Age]],TBL_RegressionMale,3,TRUE)</f>
        <v>#N/A</v>
      </c>
      <c r="S109" s="81" t="e">
        <f>VLOOKUP(Table1[[#This Row],[Age]],TBL_RegressionMale,4,TRUE)</f>
        <v>#N/A</v>
      </c>
      <c r="T109" s="81" t="e">
        <f>VLOOKUP(Table1[[#This Row],[Age]],TBL_RegressionMale,5,TRUE)</f>
        <v>#N/A</v>
      </c>
      <c r="U109" s="82"/>
      <c r="V109" s="78">
        <f>Table1[[#This Row],[Mother Height (cm)]]*0.3937</f>
        <v>0</v>
      </c>
      <c r="W109" s="80">
        <f>((Table1[[#This Row],[Mother Height (in)]]*0.953)+2.803)*2.54</f>
        <v>7.1196200000000003</v>
      </c>
      <c r="X109" s="82"/>
      <c r="Y109" s="27">
        <f>Table1[[#This Row],[Father Height (cm)]]*0.3937</f>
        <v>0</v>
      </c>
      <c r="Z109" s="19">
        <f>((Table1[[#This Row],[Father Heght (in)]]*0.955)+2.316)*2.54</f>
        <v>5.8826399999999994</v>
      </c>
      <c r="AA109" s="18">
        <f>(Table1[[#This Row],[Adjusted Mother Height (cm)]]+Table1[[#This Row],[Adjusted Father Height (cm)]])/2</f>
        <v>6.5011299999999999</v>
      </c>
      <c r="AB109" s="18" t="e">
        <f>Q109+(Table1[[#This Row],[Stature (in)]]*Table1[[#This Row],[Stature (cm)]])+(Table1[[#This Row],[Body Mass regression (lb)]]*Table1[[#This Row],[Body Mass (kg)]])+(Table1[[#This Row],[Midparent stature regression]]*Table1[[#This Row],[Adjusted Midparent Stature (cm)]])</f>
        <v>#N/A</v>
      </c>
      <c r="AC109" s="24" t="e">
        <f t="shared" si="10"/>
        <v>#N/A</v>
      </c>
      <c r="AD109" s="24" t="e">
        <f>-9.376+(0.0001882*Table1[[#This Row],[LL *SH]])+(0.0022*Table1[[#This Row],[Age*LL]])+(0.005841*Table1[[#This Row],[Age*SH]])-(0.002658*Table1[[#This Row],[Age*Mass]])+(0.07693*(Table1[[#This Row],[Mass/Stature]]*100))</f>
        <v>#N/A</v>
      </c>
      <c r="AE109" s="29" t="e">
        <f t="shared" si="11"/>
        <v>#N/A</v>
      </c>
      <c r="AF109" s="25" t="e">
        <f>-7.709133+(0.0042232*(Table1[[#This Row],[Age]]*Table1[[#This Row],[Stature (cm)]]))</f>
        <v>#N/A</v>
      </c>
      <c r="AG109" s="30" t="e">
        <f>Table1[[#This Row],[Age]]-Table1[[#This Row],[Moore Maturity Offset]]</f>
        <v>#N/A</v>
      </c>
    </row>
    <row r="110" spans="1:33" ht="25" customHeight="1" x14ac:dyDescent="0.2">
      <c r="A110" s="23"/>
      <c r="B110" s="28" t="e">
        <f t="shared" si="12"/>
        <v>#N/A</v>
      </c>
      <c r="C110" s="28" t="e">
        <f>VLOOKUP(Table1[[#This Row],[Name]], TBL_Player, 3, FALSE)</f>
        <v>#N/A</v>
      </c>
      <c r="D110" s="73"/>
      <c r="E110" s="15" t="e">
        <f>VLOOKUP(Table1[[#This Row],[Name]],TBL_Player,5,FALSE)</f>
        <v>#N/A</v>
      </c>
      <c r="F110" s="16" t="e">
        <f>(Table1[[#This Row],[Data Collection Date]]-E110)/365.25</f>
        <v>#N/A</v>
      </c>
      <c r="G110" s="79"/>
      <c r="H110" s="79"/>
      <c r="I110" s="75">
        <f>Table1[[#This Row],[Stature (cm)]]-Table1[[#This Row],[Sitting Height (cm)]]</f>
        <v>0</v>
      </c>
      <c r="J110" s="79"/>
      <c r="K110" s="76">
        <f>Table1[[#This Row],[Leg Length (cm)]]*Table1[[#This Row],[Sitting Height (cm)]]</f>
        <v>0</v>
      </c>
      <c r="L110" s="80" t="e">
        <f>Table1[[#This Row],[Age]]*Table1[[#This Row],[Leg Length (cm)]]</f>
        <v>#N/A</v>
      </c>
      <c r="M110" s="80" t="e">
        <f>Table1[[#This Row],[Age]]*Table1[[#This Row],[Sitting Height (cm)]]</f>
        <v>#N/A</v>
      </c>
      <c r="N110" s="80" t="e">
        <f>Table1[[#This Row],[Age]]*Table1[[#This Row],[Body Mass (kg)]]</f>
        <v>#N/A</v>
      </c>
      <c r="O110" s="81" t="e">
        <f>Table1[[#This Row],[Body Mass (kg)]]/Table1[[#This Row],[Stature (cm)]]*100</f>
        <v>#DIV/0!</v>
      </c>
      <c r="P110" s="81" t="e">
        <f>Table1[[#This Row],[Body Mass (kg)]]/Table1[[#This Row],[Stature (cm)]]</f>
        <v>#DIV/0!</v>
      </c>
      <c r="Q110" s="81" t="e">
        <f>VLOOKUP(Table1[[#This Row],[Age]],TBL_RegressionMale,2,TRUE)</f>
        <v>#N/A</v>
      </c>
      <c r="R110" s="81" t="e">
        <f>VLOOKUP(Table1[[#This Row],[Age]],TBL_RegressionMale,3,TRUE)</f>
        <v>#N/A</v>
      </c>
      <c r="S110" s="81" t="e">
        <f>VLOOKUP(Table1[[#This Row],[Age]],TBL_RegressionMale,4,TRUE)</f>
        <v>#N/A</v>
      </c>
      <c r="T110" s="81" t="e">
        <f>VLOOKUP(Table1[[#This Row],[Age]],TBL_RegressionMale,5,TRUE)</f>
        <v>#N/A</v>
      </c>
      <c r="U110" s="82"/>
      <c r="V110" s="78">
        <f>Table1[[#This Row],[Mother Height (cm)]]*0.3937</f>
        <v>0</v>
      </c>
      <c r="W110" s="80">
        <f>((Table1[[#This Row],[Mother Height (in)]]*0.953)+2.803)*2.54</f>
        <v>7.1196200000000003</v>
      </c>
      <c r="X110" s="82"/>
      <c r="Y110" s="27">
        <f>Table1[[#This Row],[Father Height (cm)]]*0.3937</f>
        <v>0</v>
      </c>
      <c r="Z110" s="19">
        <f>((Table1[[#This Row],[Father Heght (in)]]*0.955)+2.316)*2.54</f>
        <v>5.8826399999999994</v>
      </c>
      <c r="AA110" s="18">
        <f>(Table1[[#This Row],[Adjusted Mother Height (cm)]]+Table1[[#This Row],[Adjusted Father Height (cm)]])/2</f>
        <v>6.5011299999999999</v>
      </c>
      <c r="AB110" s="18" t="e">
        <f>Q110+(Table1[[#This Row],[Stature (in)]]*Table1[[#This Row],[Stature (cm)]])+(Table1[[#This Row],[Body Mass regression (lb)]]*Table1[[#This Row],[Body Mass (kg)]])+(Table1[[#This Row],[Midparent stature regression]]*Table1[[#This Row],[Adjusted Midparent Stature (cm)]])</f>
        <v>#N/A</v>
      </c>
      <c r="AC110" s="24" t="e">
        <f t="shared" si="10"/>
        <v>#N/A</v>
      </c>
      <c r="AD110" s="24" t="e">
        <f>-9.376+(0.0001882*Table1[[#This Row],[LL *SH]])+(0.0022*Table1[[#This Row],[Age*LL]])+(0.005841*Table1[[#This Row],[Age*SH]])-(0.002658*Table1[[#This Row],[Age*Mass]])+(0.07693*(Table1[[#This Row],[Mass/Stature]]*100))</f>
        <v>#N/A</v>
      </c>
      <c r="AE110" s="29" t="e">
        <f t="shared" si="11"/>
        <v>#N/A</v>
      </c>
      <c r="AF110" s="25" t="e">
        <f>-7.709133+(0.0042232*(Table1[[#This Row],[Age]]*Table1[[#This Row],[Stature (cm)]]))</f>
        <v>#N/A</v>
      </c>
      <c r="AG110" s="30" t="e">
        <f>Table1[[#This Row],[Age]]-Table1[[#This Row],[Moore Maturity Offset]]</f>
        <v>#N/A</v>
      </c>
    </row>
    <row r="111" spans="1:33" ht="25" customHeight="1" x14ac:dyDescent="0.2">
      <c r="A111" s="23"/>
      <c r="B111" s="28" t="e">
        <f t="shared" si="12"/>
        <v>#N/A</v>
      </c>
      <c r="C111" s="28" t="e">
        <f>VLOOKUP(Table1[[#This Row],[Name]], TBL_Player, 3, FALSE)</f>
        <v>#N/A</v>
      </c>
      <c r="D111" s="73"/>
      <c r="E111" s="15" t="e">
        <f>VLOOKUP(Table1[[#This Row],[Name]],TBL_Player,5,FALSE)</f>
        <v>#N/A</v>
      </c>
      <c r="F111" s="16" t="e">
        <f>(Table1[[#This Row],[Data Collection Date]]-E111)/365.25</f>
        <v>#N/A</v>
      </c>
      <c r="G111" s="79"/>
      <c r="H111" s="79"/>
      <c r="I111" s="75">
        <f>Table1[[#This Row],[Stature (cm)]]-Table1[[#This Row],[Sitting Height (cm)]]</f>
        <v>0</v>
      </c>
      <c r="J111" s="79"/>
      <c r="K111" s="76">
        <f>Table1[[#This Row],[Leg Length (cm)]]*Table1[[#This Row],[Sitting Height (cm)]]</f>
        <v>0</v>
      </c>
      <c r="L111" s="80" t="e">
        <f>Table1[[#This Row],[Age]]*Table1[[#This Row],[Leg Length (cm)]]</f>
        <v>#N/A</v>
      </c>
      <c r="M111" s="80" t="e">
        <f>Table1[[#This Row],[Age]]*Table1[[#This Row],[Sitting Height (cm)]]</f>
        <v>#N/A</v>
      </c>
      <c r="N111" s="80" t="e">
        <f>Table1[[#This Row],[Age]]*Table1[[#This Row],[Body Mass (kg)]]</f>
        <v>#N/A</v>
      </c>
      <c r="O111" s="81" t="e">
        <f>Table1[[#This Row],[Body Mass (kg)]]/Table1[[#This Row],[Stature (cm)]]*100</f>
        <v>#DIV/0!</v>
      </c>
      <c r="P111" s="81" t="e">
        <f>Table1[[#This Row],[Body Mass (kg)]]/Table1[[#This Row],[Stature (cm)]]</f>
        <v>#DIV/0!</v>
      </c>
      <c r="Q111" s="81" t="e">
        <f>VLOOKUP(Table1[[#This Row],[Age]],TBL_RegressionMale,2,TRUE)</f>
        <v>#N/A</v>
      </c>
      <c r="R111" s="81" t="e">
        <f>VLOOKUP(Table1[[#This Row],[Age]],TBL_RegressionMale,3,TRUE)</f>
        <v>#N/A</v>
      </c>
      <c r="S111" s="81" t="e">
        <f>VLOOKUP(Table1[[#This Row],[Age]],TBL_RegressionMale,4,TRUE)</f>
        <v>#N/A</v>
      </c>
      <c r="T111" s="81" t="e">
        <f>VLOOKUP(Table1[[#This Row],[Age]],TBL_RegressionMale,5,TRUE)</f>
        <v>#N/A</v>
      </c>
      <c r="U111" s="82"/>
      <c r="V111" s="78">
        <f>Table1[[#This Row],[Mother Height (cm)]]*0.3937</f>
        <v>0</v>
      </c>
      <c r="W111" s="80">
        <f>((Table1[[#This Row],[Mother Height (in)]]*0.953)+2.803)*2.54</f>
        <v>7.1196200000000003</v>
      </c>
      <c r="X111" s="82"/>
      <c r="Y111" s="27">
        <f>Table1[[#This Row],[Father Height (cm)]]*0.3937</f>
        <v>0</v>
      </c>
      <c r="Z111" s="19">
        <f>((Table1[[#This Row],[Father Heght (in)]]*0.955)+2.316)*2.54</f>
        <v>5.8826399999999994</v>
      </c>
      <c r="AA111" s="18">
        <f>(Table1[[#This Row],[Adjusted Mother Height (cm)]]+Table1[[#This Row],[Adjusted Father Height (cm)]])/2</f>
        <v>6.5011299999999999</v>
      </c>
      <c r="AB111" s="18" t="e">
        <f>Q111+(Table1[[#This Row],[Stature (in)]]*Table1[[#This Row],[Stature (cm)]])+(Table1[[#This Row],[Body Mass regression (lb)]]*Table1[[#This Row],[Body Mass (kg)]])+(Table1[[#This Row],[Midparent stature regression]]*Table1[[#This Row],[Adjusted Midparent Stature (cm)]])</f>
        <v>#N/A</v>
      </c>
      <c r="AC111" s="24" t="e">
        <f t="shared" si="10"/>
        <v>#N/A</v>
      </c>
      <c r="AD111" s="24" t="e">
        <f>-9.376+(0.0001882*Table1[[#This Row],[LL *SH]])+(0.0022*Table1[[#This Row],[Age*LL]])+(0.005841*Table1[[#This Row],[Age*SH]])-(0.002658*Table1[[#This Row],[Age*Mass]])+(0.07693*(Table1[[#This Row],[Mass/Stature]]*100))</f>
        <v>#N/A</v>
      </c>
      <c r="AE111" s="29" t="e">
        <f t="shared" si="11"/>
        <v>#N/A</v>
      </c>
      <c r="AF111" s="25" t="e">
        <f>-7.709133+(0.0042232*(Table1[[#This Row],[Age]]*Table1[[#This Row],[Stature (cm)]]))</f>
        <v>#N/A</v>
      </c>
      <c r="AG111" s="30" t="e">
        <f>Table1[[#This Row],[Age]]-Table1[[#This Row],[Moore Maturity Offset]]</f>
        <v>#N/A</v>
      </c>
    </row>
    <row r="112" spans="1:33" ht="25" customHeight="1" x14ac:dyDescent="0.2">
      <c r="A112" s="23"/>
      <c r="B112" s="28" t="e">
        <f t="shared" si="12"/>
        <v>#N/A</v>
      </c>
      <c r="C112" s="28" t="e">
        <f>VLOOKUP(Table1[[#This Row],[Name]], TBL_Player, 3, FALSE)</f>
        <v>#N/A</v>
      </c>
      <c r="D112" s="73"/>
      <c r="E112" s="15" t="e">
        <f>VLOOKUP(Table1[[#This Row],[Name]],TBL_Player,5,FALSE)</f>
        <v>#N/A</v>
      </c>
      <c r="F112" s="16" t="e">
        <f>(Table1[[#This Row],[Data Collection Date]]-E112)/365.25</f>
        <v>#N/A</v>
      </c>
      <c r="G112" s="79"/>
      <c r="H112" s="79"/>
      <c r="I112" s="75">
        <f>Table1[[#This Row],[Stature (cm)]]-Table1[[#This Row],[Sitting Height (cm)]]</f>
        <v>0</v>
      </c>
      <c r="J112" s="79"/>
      <c r="K112" s="76">
        <f>Table1[[#This Row],[Leg Length (cm)]]*Table1[[#This Row],[Sitting Height (cm)]]</f>
        <v>0</v>
      </c>
      <c r="L112" s="80" t="e">
        <f>Table1[[#This Row],[Age]]*Table1[[#This Row],[Leg Length (cm)]]</f>
        <v>#N/A</v>
      </c>
      <c r="M112" s="80" t="e">
        <f>Table1[[#This Row],[Age]]*Table1[[#This Row],[Sitting Height (cm)]]</f>
        <v>#N/A</v>
      </c>
      <c r="N112" s="80" t="e">
        <f>Table1[[#This Row],[Age]]*Table1[[#This Row],[Body Mass (kg)]]</f>
        <v>#N/A</v>
      </c>
      <c r="O112" s="81" t="e">
        <f>Table1[[#This Row],[Body Mass (kg)]]/Table1[[#This Row],[Stature (cm)]]*100</f>
        <v>#DIV/0!</v>
      </c>
      <c r="P112" s="81" t="e">
        <f>Table1[[#This Row],[Body Mass (kg)]]/Table1[[#This Row],[Stature (cm)]]</f>
        <v>#DIV/0!</v>
      </c>
      <c r="Q112" s="81" t="e">
        <f>VLOOKUP(Table1[[#This Row],[Age]],TBL_RegressionMale,2,TRUE)</f>
        <v>#N/A</v>
      </c>
      <c r="R112" s="81" t="e">
        <f>VLOOKUP(Table1[[#This Row],[Age]],TBL_RegressionMale,3,TRUE)</f>
        <v>#N/A</v>
      </c>
      <c r="S112" s="81" t="e">
        <f>VLOOKUP(Table1[[#This Row],[Age]],TBL_RegressionMale,4,TRUE)</f>
        <v>#N/A</v>
      </c>
      <c r="T112" s="81" t="e">
        <f>VLOOKUP(Table1[[#This Row],[Age]],TBL_RegressionMale,5,TRUE)</f>
        <v>#N/A</v>
      </c>
      <c r="U112" s="82"/>
      <c r="V112" s="78">
        <f>Table1[[#This Row],[Mother Height (cm)]]*0.3937</f>
        <v>0</v>
      </c>
      <c r="W112" s="80">
        <f>((Table1[[#This Row],[Mother Height (in)]]*0.953)+2.803)*2.54</f>
        <v>7.1196200000000003</v>
      </c>
      <c r="X112" s="82"/>
      <c r="Y112" s="27">
        <f>Table1[[#This Row],[Father Height (cm)]]*0.3937</f>
        <v>0</v>
      </c>
      <c r="Z112" s="19">
        <f>((Table1[[#This Row],[Father Heght (in)]]*0.955)+2.316)*2.54</f>
        <v>5.8826399999999994</v>
      </c>
      <c r="AA112" s="18">
        <f>(Table1[[#This Row],[Adjusted Mother Height (cm)]]+Table1[[#This Row],[Adjusted Father Height (cm)]])/2</f>
        <v>6.5011299999999999</v>
      </c>
      <c r="AB112" s="18" t="e">
        <f>Q112+(Table1[[#This Row],[Stature (in)]]*Table1[[#This Row],[Stature (cm)]])+(Table1[[#This Row],[Body Mass regression (lb)]]*Table1[[#This Row],[Body Mass (kg)]])+(Table1[[#This Row],[Midparent stature regression]]*Table1[[#This Row],[Adjusted Midparent Stature (cm)]])</f>
        <v>#N/A</v>
      </c>
      <c r="AC112" s="24" t="e">
        <f t="shared" si="10"/>
        <v>#N/A</v>
      </c>
      <c r="AD112" s="24" t="e">
        <f>-9.376+(0.0001882*Table1[[#This Row],[LL *SH]])+(0.0022*Table1[[#This Row],[Age*LL]])+(0.005841*Table1[[#This Row],[Age*SH]])-(0.002658*Table1[[#This Row],[Age*Mass]])+(0.07693*(Table1[[#This Row],[Mass/Stature]]*100))</f>
        <v>#N/A</v>
      </c>
      <c r="AE112" s="29" t="e">
        <f t="shared" si="11"/>
        <v>#N/A</v>
      </c>
      <c r="AF112" s="25" t="e">
        <f>-7.709133+(0.0042232*(Table1[[#This Row],[Age]]*Table1[[#This Row],[Stature (cm)]]))</f>
        <v>#N/A</v>
      </c>
      <c r="AG112" s="30" t="e">
        <f>Table1[[#This Row],[Age]]-Table1[[#This Row],[Moore Maturity Offset]]</f>
        <v>#N/A</v>
      </c>
    </row>
    <row r="113" spans="1:33" ht="25" customHeight="1" x14ac:dyDescent="0.2">
      <c r="A113" s="23"/>
      <c r="B113" s="28" t="e">
        <f t="shared" si="12"/>
        <v>#N/A</v>
      </c>
      <c r="C113" s="28" t="e">
        <f>VLOOKUP(Table1[[#This Row],[Name]], TBL_Player, 3, FALSE)</f>
        <v>#N/A</v>
      </c>
      <c r="D113" s="73"/>
      <c r="E113" s="15" t="e">
        <f>VLOOKUP(Table1[[#This Row],[Name]],TBL_Player,5,FALSE)</f>
        <v>#N/A</v>
      </c>
      <c r="F113" s="16" t="e">
        <f>(Table1[[#This Row],[Data Collection Date]]-E113)/365.25</f>
        <v>#N/A</v>
      </c>
      <c r="G113" s="79"/>
      <c r="H113" s="79"/>
      <c r="I113" s="75">
        <f>Table1[[#This Row],[Stature (cm)]]-Table1[[#This Row],[Sitting Height (cm)]]</f>
        <v>0</v>
      </c>
      <c r="J113" s="79"/>
      <c r="K113" s="76">
        <f>Table1[[#This Row],[Leg Length (cm)]]*Table1[[#This Row],[Sitting Height (cm)]]</f>
        <v>0</v>
      </c>
      <c r="L113" s="80" t="e">
        <f>Table1[[#This Row],[Age]]*Table1[[#This Row],[Leg Length (cm)]]</f>
        <v>#N/A</v>
      </c>
      <c r="M113" s="80" t="e">
        <f>Table1[[#This Row],[Age]]*Table1[[#This Row],[Sitting Height (cm)]]</f>
        <v>#N/A</v>
      </c>
      <c r="N113" s="80" t="e">
        <f>Table1[[#This Row],[Age]]*Table1[[#This Row],[Body Mass (kg)]]</f>
        <v>#N/A</v>
      </c>
      <c r="O113" s="81" t="e">
        <f>Table1[[#This Row],[Body Mass (kg)]]/Table1[[#This Row],[Stature (cm)]]*100</f>
        <v>#DIV/0!</v>
      </c>
      <c r="P113" s="81" t="e">
        <f>Table1[[#This Row],[Body Mass (kg)]]/Table1[[#This Row],[Stature (cm)]]</f>
        <v>#DIV/0!</v>
      </c>
      <c r="Q113" s="81" t="e">
        <f>VLOOKUP(Table1[[#This Row],[Age]],TBL_RegressionMale,2,TRUE)</f>
        <v>#N/A</v>
      </c>
      <c r="R113" s="81" t="e">
        <f>VLOOKUP(Table1[[#This Row],[Age]],TBL_RegressionMale,3,TRUE)</f>
        <v>#N/A</v>
      </c>
      <c r="S113" s="81" t="e">
        <f>VLOOKUP(Table1[[#This Row],[Age]],TBL_RegressionMale,4,TRUE)</f>
        <v>#N/A</v>
      </c>
      <c r="T113" s="81" t="e">
        <f>VLOOKUP(Table1[[#This Row],[Age]],TBL_RegressionMale,5,TRUE)</f>
        <v>#N/A</v>
      </c>
      <c r="U113" s="82"/>
      <c r="V113" s="78">
        <f>Table1[[#This Row],[Mother Height (cm)]]*0.3937</f>
        <v>0</v>
      </c>
      <c r="W113" s="80">
        <f>((Table1[[#This Row],[Mother Height (in)]]*0.953)+2.803)*2.54</f>
        <v>7.1196200000000003</v>
      </c>
      <c r="X113" s="82"/>
      <c r="Y113" s="27">
        <f>Table1[[#This Row],[Father Height (cm)]]*0.3937</f>
        <v>0</v>
      </c>
      <c r="Z113" s="19">
        <f>((Table1[[#This Row],[Father Heght (in)]]*0.955)+2.316)*2.54</f>
        <v>5.8826399999999994</v>
      </c>
      <c r="AA113" s="18">
        <f>(Table1[[#This Row],[Adjusted Mother Height (cm)]]+Table1[[#This Row],[Adjusted Father Height (cm)]])/2</f>
        <v>6.5011299999999999</v>
      </c>
      <c r="AB113" s="18" t="e">
        <f>Q113+(Table1[[#This Row],[Stature (in)]]*Table1[[#This Row],[Stature (cm)]])+(Table1[[#This Row],[Body Mass regression (lb)]]*Table1[[#This Row],[Body Mass (kg)]])+(Table1[[#This Row],[Midparent stature regression]]*Table1[[#This Row],[Adjusted Midparent Stature (cm)]])</f>
        <v>#N/A</v>
      </c>
      <c r="AC113" s="24" t="e">
        <f t="shared" si="10"/>
        <v>#N/A</v>
      </c>
      <c r="AD113" s="24" t="e">
        <f>-9.376+(0.0001882*Table1[[#This Row],[LL *SH]])+(0.0022*Table1[[#This Row],[Age*LL]])+(0.005841*Table1[[#This Row],[Age*SH]])-(0.002658*Table1[[#This Row],[Age*Mass]])+(0.07693*(Table1[[#This Row],[Mass/Stature]]*100))</f>
        <v>#N/A</v>
      </c>
      <c r="AE113" s="29" t="e">
        <f t="shared" si="11"/>
        <v>#N/A</v>
      </c>
      <c r="AF113" s="25" t="e">
        <f>-7.709133+(0.0042232*(Table1[[#This Row],[Age]]*Table1[[#This Row],[Stature (cm)]]))</f>
        <v>#N/A</v>
      </c>
      <c r="AG113" s="30" t="e">
        <f>Table1[[#This Row],[Age]]-Table1[[#This Row],[Moore Maturity Offset]]</f>
        <v>#N/A</v>
      </c>
    </row>
    <row r="114" spans="1:33" ht="25" customHeight="1" x14ac:dyDescent="0.2">
      <c r="A114" s="23"/>
      <c r="B114" s="28" t="e">
        <f t="shared" si="12"/>
        <v>#N/A</v>
      </c>
      <c r="C114" s="28" t="e">
        <f>VLOOKUP(Table1[[#This Row],[Name]], TBL_Player, 3, FALSE)</f>
        <v>#N/A</v>
      </c>
      <c r="D114" s="73"/>
      <c r="E114" s="15" t="e">
        <f>VLOOKUP(Table1[[#This Row],[Name]],TBL_Player,5,FALSE)</f>
        <v>#N/A</v>
      </c>
      <c r="F114" s="16" t="e">
        <f>(Table1[[#This Row],[Data Collection Date]]-E114)/365.25</f>
        <v>#N/A</v>
      </c>
      <c r="G114" s="79"/>
      <c r="H114" s="79"/>
      <c r="I114" s="75">
        <f>Table1[[#This Row],[Stature (cm)]]-Table1[[#This Row],[Sitting Height (cm)]]</f>
        <v>0</v>
      </c>
      <c r="J114" s="79"/>
      <c r="K114" s="76">
        <f>Table1[[#This Row],[Leg Length (cm)]]*Table1[[#This Row],[Sitting Height (cm)]]</f>
        <v>0</v>
      </c>
      <c r="L114" s="80" t="e">
        <f>Table1[[#This Row],[Age]]*Table1[[#This Row],[Leg Length (cm)]]</f>
        <v>#N/A</v>
      </c>
      <c r="M114" s="80" t="e">
        <f>Table1[[#This Row],[Age]]*Table1[[#This Row],[Sitting Height (cm)]]</f>
        <v>#N/A</v>
      </c>
      <c r="N114" s="80" t="e">
        <f>Table1[[#This Row],[Age]]*Table1[[#This Row],[Body Mass (kg)]]</f>
        <v>#N/A</v>
      </c>
      <c r="O114" s="81" t="e">
        <f>Table1[[#This Row],[Body Mass (kg)]]/Table1[[#This Row],[Stature (cm)]]*100</f>
        <v>#DIV/0!</v>
      </c>
      <c r="P114" s="81" t="e">
        <f>Table1[[#This Row],[Body Mass (kg)]]/Table1[[#This Row],[Stature (cm)]]</f>
        <v>#DIV/0!</v>
      </c>
      <c r="Q114" s="81" t="e">
        <f>VLOOKUP(Table1[[#This Row],[Age]],TBL_RegressionMale,2,TRUE)</f>
        <v>#N/A</v>
      </c>
      <c r="R114" s="81" t="e">
        <f>VLOOKUP(Table1[[#This Row],[Age]],TBL_RegressionMale,3,TRUE)</f>
        <v>#N/A</v>
      </c>
      <c r="S114" s="81" t="e">
        <f>VLOOKUP(Table1[[#This Row],[Age]],TBL_RegressionMale,4,TRUE)</f>
        <v>#N/A</v>
      </c>
      <c r="T114" s="81" t="e">
        <f>VLOOKUP(Table1[[#This Row],[Age]],TBL_RegressionMale,5,TRUE)</f>
        <v>#N/A</v>
      </c>
      <c r="U114" s="82"/>
      <c r="V114" s="78">
        <f>Table1[[#This Row],[Mother Height (cm)]]*0.3937</f>
        <v>0</v>
      </c>
      <c r="W114" s="80">
        <f>((Table1[[#This Row],[Mother Height (in)]]*0.953)+2.803)*2.54</f>
        <v>7.1196200000000003</v>
      </c>
      <c r="X114" s="82"/>
      <c r="Y114" s="27">
        <f>Table1[[#This Row],[Father Height (cm)]]*0.3937</f>
        <v>0</v>
      </c>
      <c r="Z114" s="19">
        <f>((Table1[[#This Row],[Father Heght (in)]]*0.955)+2.316)*2.54</f>
        <v>5.8826399999999994</v>
      </c>
      <c r="AA114" s="18">
        <f>(Table1[[#This Row],[Adjusted Mother Height (cm)]]+Table1[[#This Row],[Adjusted Father Height (cm)]])/2</f>
        <v>6.5011299999999999</v>
      </c>
      <c r="AB114" s="18" t="e">
        <f>Q114+(Table1[[#This Row],[Stature (in)]]*Table1[[#This Row],[Stature (cm)]])+(Table1[[#This Row],[Body Mass regression (lb)]]*Table1[[#This Row],[Body Mass (kg)]])+(Table1[[#This Row],[Midparent stature regression]]*Table1[[#This Row],[Adjusted Midparent Stature (cm)]])</f>
        <v>#N/A</v>
      </c>
      <c r="AC114" s="24" t="e">
        <f t="shared" si="10"/>
        <v>#N/A</v>
      </c>
      <c r="AD114" s="24" t="e">
        <f>-9.376+(0.0001882*Table1[[#This Row],[LL *SH]])+(0.0022*Table1[[#This Row],[Age*LL]])+(0.005841*Table1[[#This Row],[Age*SH]])-(0.002658*Table1[[#This Row],[Age*Mass]])+(0.07693*(Table1[[#This Row],[Mass/Stature]]*100))</f>
        <v>#N/A</v>
      </c>
      <c r="AE114" s="29" t="e">
        <f t="shared" si="11"/>
        <v>#N/A</v>
      </c>
      <c r="AF114" s="25" t="e">
        <f>-7.709133+(0.0042232*(Table1[[#This Row],[Age]]*Table1[[#This Row],[Stature (cm)]]))</f>
        <v>#N/A</v>
      </c>
      <c r="AG114" s="30" t="e">
        <f>Table1[[#This Row],[Age]]-Table1[[#This Row],[Moore Maturity Offset]]</f>
        <v>#N/A</v>
      </c>
    </row>
    <row r="115" spans="1:33" ht="25" customHeight="1" x14ac:dyDescent="0.2">
      <c r="A115" s="23"/>
      <c r="B115" s="28" t="e">
        <f t="shared" si="12"/>
        <v>#N/A</v>
      </c>
      <c r="C115" s="28" t="e">
        <f>VLOOKUP(Table1[[#This Row],[Name]], TBL_Player, 3, FALSE)</f>
        <v>#N/A</v>
      </c>
      <c r="D115" s="73"/>
      <c r="E115" s="15" t="e">
        <f>VLOOKUP(Table1[[#This Row],[Name]],TBL_Player,5,FALSE)</f>
        <v>#N/A</v>
      </c>
      <c r="F115" s="16" t="e">
        <f>(Table1[[#This Row],[Data Collection Date]]-E115)/365.25</f>
        <v>#N/A</v>
      </c>
      <c r="G115" s="79"/>
      <c r="H115" s="79"/>
      <c r="I115" s="75">
        <f>Table1[[#This Row],[Stature (cm)]]-Table1[[#This Row],[Sitting Height (cm)]]</f>
        <v>0</v>
      </c>
      <c r="J115" s="79"/>
      <c r="K115" s="76">
        <f>Table1[[#This Row],[Leg Length (cm)]]*Table1[[#This Row],[Sitting Height (cm)]]</f>
        <v>0</v>
      </c>
      <c r="L115" s="80" t="e">
        <f>Table1[[#This Row],[Age]]*Table1[[#This Row],[Leg Length (cm)]]</f>
        <v>#N/A</v>
      </c>
      <c r="M115" s="80" t="e">
        <f>Table1[[#This Row],[Age]]*Table1[[#This Row],[Sitting Height (cm)]]</f>
        <v>#N/A</v>
      </c>
      <c r="N115" s="80" t="e">
        <f>Table1[[#This Row],[Age]]*Table1[[#This Row],[Body Mass (kg)]]</f>
        <v>#N/A</v>
      </c>
      <c r="O115" s="81" t="e">
        <f>Table1[[#This Row],[Body Mass (kg)]]/Table1[[#This Row],[Stature (cm)]]*100</f>
        <v>#DIV/0!</v>
      </c>
      <c r="P115" s="81" t="e">
        <f>Table1[[#This Row],[Body Mass (kg)]]/Table1[[#This Row],[Stature (cm)]]</f>
        <v>#DIV/0!</v>
      </c>
      <c r="Q115" s="81" t="e">
        <f>VLOOKUP(Table1[[#This Row],[Age]],TBL_RegressionMale,2,TRUE)</f>
        <v>#N/A</v>
      </c>
      <c r="R115" s="81" t="e">
        <f>VLOOKUP(Table1[[#This Row],[Age]],TBL_RegressionMale,3,TRUE)</f>
        <v>#N/A</v>
      </c>
      <c r="S115" s="81" t="e">
        <f>VLOOKUP(Table1[[#This Row],[Age]],TBL_RegressionMale,4,TRUE)</f>
        <v>#N/A</v>
      </c>
      <c r="T115" s="81" t="e">
        <f>VLOOKUP(Table1[[#This Row],[Age]],TBL_RegressionMale,5,TRUE)</f>
        <v>#N/A</v>
      </c>
      <c r="U115" s="82"/>
      <c r="V115" s="78">
        <f>Table1[[#This Row],[Mother Height (cm)]]*0.3937</f>
        <v>0</v>
      </c>
      <c r="W115" s="80">
        <f>((Table1[[#This Row],[Mother Height (in)]]*0.953)+2.803)*2.54</f>
        <v>7.1196200000000003</v>
      </c>
      <c r="X115" s="82"/>
      <c r="Y115" s="27">
        <f>Table1[[#This Row],[Father Height (cm)]]*0.3937</f>
        <v>0</v>
      </c>
      <c r="Z115" s="19">
        <f>((Table1[[#This Row],[Father Heght (in)]]*0.955)+2.316)*2.54</f>
        <v>5.8826399999999994</v>
      </c>
      <c r="AA115" s="18">
        <f>(Table1[[#This Row],[Adjusted Mother Height (cm)]]+Table1[[#This Row],[Adjusted Father Height (cm)]])/2</f>
        <v>6.5011299999999999</v>
      </c>
      <c r="AB115" s="18" t="e">
        <f>Q115+(Table1[[#This Row],[Stature (in)]]*Table1[[#This Row],[Stature (cm)]])+(Table1[[#This Row],[Body Mass regression (lb)]]*Table1[[#This Row],[Body Mass (kg)]])+(Table1[[#This Row],[Midparent stature regression]]*Table1[[#This Row],[Adjusted Midparent Stature (cm)]])</f>
        <v>#N/A</v>
      </c>
      <c r="AC115" s="24" t="e">
        <f t="shared" si="10"/>
        <v>#N/A</v>
      </c>
      <c r="AD115" s="24" t="e">
        <f>-9.376+(0.0001882*Table1[[#This Row],[LL *SH]])+(0.0022*Table1[[#This Row],[Age*LL]])+(0.005841*Table1[[#This Row],[Age*SH]])-(0.002658*Table1[[#This Row],[Age*Mass]])+(0.07693*(Table1[[#This Row],[Mass/Stature]]*100))</f>
        <v>#N/A</v>
      </c>
      <c r="AE115" s="29" t="e">
        <f t="shared" si="11"/>
        <v>#N/A</v>
      </c>
      <c r="AF115" s="25" t="e">
        <f>-7.709133+(0.0042232*(Table1[[#This Row],[Age]]*Table1[[#This Row],[Stature (cm)]]))</f>
        <v>#N/A</v>
      </c>
      <c r="AG115" s="30" t="e">
        <f>Table1[[#This Row],[Age]]-Table1[[#This Row],[Moore Maturity Offset]]</f>
        <v>#N/A</v>
      </c>
    </row>
    <row r="116" spans="1:33" ht="25" customHeight="1" x14ac:dyDescent="0.2">
      <c r="A116" s="23"/>
      <c r="B116" s="28" t="e">
        <f t="shared" si="12"/>
        <v>#N/A</v>
      </c>
      <c r="C116" s="28" t="e">
        <f>VLOOKUP(Table1[[#This Row],[Name]], TBL_Player, 3, FALSE)</f>
        <v>#N/A</v>
      </c>
      <c r="D116" s="73"/>
      <c r="E116" s="15" t="e">
        <f>VLOOKUP(Table1[[#This Row],[Name]],TBL_Player,5,FALSE)</f>
        <v>#N/A</v>
      </c>
      <c r="F116" s="16" t="e">
        <f>(Table1[[#This Row],[Data Collection Date]]-E116)/365.25</f>
        <v>#N/A</v>
      </c>
      <c r="G116" s="79"/>
      <c r="H116" s="79"/>
      <c r="I116" s="75">
        <f>Table1[[#This Row],[Stature (cm)]]-Table1[[#This Row],[Sitting Height (cm)]]</f>
        <v>0</v>
      </c>
      <c r="J116" s="79"/>
      <c r="K116" s="76">
        <f>Table1[[#This Row],[Leg Length (cm)]]*Table1[[#This Row],[Sitting Height (cm)]]</f>
        <v>0</v>
      </c>
      <c r="L116" s="80" t="e">
        <f>Table1[[#This Row],[Age]]*Table1[[#This Row],[Leg Length (cm)]]</f>
        <v>#N/A</v>
      </c>
      <c r="M116" s="80" t="e">
        <f>Table1[[#This Row],[Age]]*Table1[[#This Row],[Sitting Height (cm)]]</f>
        <v>#N/A</v>
      </c>
      <c r="N116" s="80" t="e">
        <f>Table1[[#This Row],[Age]]*Table1[[#This Row],[Body Mass (kg)]]</f>
        <v>#N/A</v>
      </c>
      <c r="O116" s="81" t="e">
        <f>Table1[[#This Row],[Body Mass (kg)]]/Table1[[#This Row],[Stature (cm)]]*100</f>
        <v>#DIV/0!</v>
      </c>
      <c r="P116" s="81" t="e">
        <f>Table1[[#This Row],[Body Mass (kg)]]/Table1[[#This Row],[Stature (cm)]]</f>
        <v>#DIV/0!</v>
      </c>
      <c r="Q116" s="81" t="e">
        <f>VLOOKUP(Table1[[#This Row],[Age]],TBL_RegressionMale,2,TRUE)</f>
        <v>#N/A</v>
      </c>
      <c r="R116" s="81" t="e">
        <f>VLOOKUP(Table1[[#This Row],[Age]],TBL_RegressionMale,3,TRUE)</f>
        <v>#N/A</v>
      </c>
      <c r="S116" s="81" t="e">
        <f>VLOOKUP(Table1[[#This Row],[Age]],TBL_RegressionMale,4,TRUE)</f>
        <v>#N/A</v>
      </c>
      <c r="T116" s="81" t="e">
        <f>VLOOKUP(Table1[[#This Row],[Age]],TBL_RegressionMale,5,TRUE)</f>
        <v>#N/A</v>
      </c>
      <c r="U116" s="82"/>
      <c r="V116" s="78">
        <f>Table1[[#This Row],[Mother Height (cm)]]*0.3937</f>
        <v>0</v>
      </c>
      <c r="W116" s="80">
        <f>((Table1[[#This Row],[Mother Height (in)]]*0.953)+2.803)*2.54</f>
        <v>7.1196200000000003</v>
      </c>
      <c r="X116" s="82"/>
      <c r="Y116" s="27">
        <f>Table1[[#This Row],[Father Height (cm)]]*0.3937</f>
        <v>0</v>
      </c>
      <c r="Z116" s="19">
        <f>((Table1[[#This Row],[Father Heght (in)]]*0.955)+2.316)*2.54</f>
        <v>5.8826399999999994</v>
      </c>
      <c r="AA116" s="18">
        <f>(Table1[[#This Row],[Adjusted Mother Height (cm)]]+Table1[[#This Row],[Adjusted Father Height (cm)]])/2</f>
        <v>6.5011299999999999</v>
      </c>
      <c r="AB116" s="18" t="e">
        <f>Q116+(Table1[[#This Row],[Stature (in)]]*Table1[[#This Row],[Stature (cm)]])+(Table1[[#This Row],[Body Mass regression (lb)]]*Table1[[#This Row],[Body Mass (kg)]])+(Table1[[#This Row],[Midparent stature regression]]*Table1[[#This Row],[Adjusted Midparent Stature (cm)]])</f>
        <v>#N/A</v>
      </c>
      <c r="AC116" s="24" t="e">
        <f t="shared" si="10"/>
        <v>#N/A</v>
      </c>
      <c r="AD116" s="24" t="e">
        <f>-9.376+(0.0001882*Table1[[#This Row],[LL *SH]])+(0.0022*Table1[[#This Row],[Age*LL]])+(0.005841*Table1[[#This Row],[Age*SH]])-(0.002658*Table1[[#This Row],[Age*Mass]])+(0.07693*(Table1[[#This Row],[Mass/Stature]]*100))</f>
        <v>#N/A</v>
      </c>
      <c r="AE116" s="29" t="e">
        <f t="shared" si="11"/>
        <v>#N/A</v>
      </c>
      <c r="AF116" s="25" t="e">
        <f>-7.709133+(0.0042232*(Table1[[#This Row],[Age]]*Table1[[#This Row],[Stature (cm)]]))</f>
        <v>#N/A</v>
      </c>
      <c r="AG116" s="30" t="e">
        <f>Table1[[#This Row],[Age]]-Table1[[#This Row],[Moore Maturity Offset]]</f>
        <v>#N/A</v>
      </c>
    </row>
    <row r="117" spans="1:33" ht="25" customHeight="1" x14ac:dyDescent="0.2">
      <c r="A117" s="23"/>
      <c r="B117" s="28" t="e">
        <f t="shared" si="12"/>
        <v>#N/A</v>
      </c>
      <c r="C117" s="28" t="e">
        <f>VLOOKUP(Table1[[#This Row],[Name]], TBL_Player, 3, FALSE)</f>
        <v>#N/A</v>
      </c>
      <c r="D117" s="73"/>
      <c r="E117" s="15" t="e">
        <f>VLOOKUP(Table1[[#This Row],[Name]],TBL_Player,5,FALSE)</f>
        <v>#N/A</v>
      </c>
      <c r="F117" s="16" t="e">
        <f>(Table1[[#This Row],[Data Collection Date]]-E117)/365.25</f>
        <v>#N/A</v>
      </c>
      <c r="G117" s="79"/>
      <c r="H117" s="79"/>
      <c r="I117" s="75">
        <f>Table1[[#This Row],[Stature (cm)]]-Table1[[#This Row],[Sitting Height (cm)]]</f>
        <v>0</v>
      </c>
      <c r="J117" s="79"/>
      <c r="K117" s="76">
        <f>Table1[[#This Row],[Leg Length (cm)]]*Table1[[#This Row],[Sitting Height (cm)]]</f>
        <v>0</v>
      </c>
      <c r="L117" s="80" t="e">
        <f>Table1[[#This Row],[Age]]*Table1[[#This Row],[Leg Length (cm)]]</f>
        <v>#N/A</v>
      </c>
      <c r="M117" s="80" t="e">
        <f>Table1[[#This Row],[Age]]*Table1[[#This Row],[Sitting Height (cm)]]</f>
        <v>#N/A</v>
      </c>
      <c r="N117" s="80" t="e">
        <f>Table1[[#This Row],[Age]]*Table1[[#This Row],[Body Mass (kg)]]</f>
        <v>#N/A</v>
      </c>
      <c r="O117" s="81" t="e">
        <f>Table1[[#This Row],[Body Mass (kg)]]/Table1[[#This Row],[Stature (cm)]]*100</f>
        <v>#DIV/0!</v>
      </c>
      <c r="P117" s="81" t="e">
        <f>Table1[[#This Row],[Body Mass (kg)]]/Table1[[#This Row],[Stature (cm)]]</f>
        <v>#DIV/0!</v>
      </c>
      <c r="Q117" s="81" t="e">
        <f>VLOOKUP(Table1[[#This Row],[Age]],TBL_RegressionMale,2,TRUE)</f>
        <v>#N/A</v>
      </c>
      <c r="R117" s="81" t="e">
        <f>VLOOKUP(Table1[[#This Row],[Age]],TBL_RegressionMale,3,TRUE)</f>
        <v>#N/A</v>
      </c>
      <c r="S117" s="81" t="e">
        <f>VLOOKUP(Table1[[#This Row],[Age]],TBL_RegressionMale,4,TRUE)</f>
        <v>#N/A</v>
      </c>
      <c r="T117" s="81" t="e">
        <f>VLOOKUP(Table1[[#This Row],[Age]],TBL_RegressionMale,5,TRUE)</f>
        <v>#N/A</v>
      </c>
      <c r="U117" s="82"/>
      <c r="V117" s="78">
        <f>Table1[[#This Row],[Mother Height (cm)]]*0.3937</f>
        <v>0</v>
      </c>
      <c r="W117" s="80">
        <f>((Table1[[#This Row],[Mother Height (in)]]*0.953)+2.803)*2.54</f>
        <v>7.1196200000000003</v>
      </c>
      <c r="X117" s="82"/>
      <c r="Y117" s="27">
        <f>Table1[[#This Row],[Father Height (cm)]]*0.3937</f>
        <v>0</v>
      </c>
      <c r="Z117" s="19">
        <f>((Table1[[#This Row],[Father Heght (in)]]*0.955)+2.316)*2.54</f>
        <v>5.8826399999999994</v>
      </c>
      <c r="AA117" s="18">
        <f>(Table1[[#This Row],[Adjusted Mother Height (cm)]]+Table1[[#This Row],[Adjusted Father Height (cm)]])/2</f>
        <v>6.5011299999999999</v>
      </c>
      <c r="AB117" s="18" t="e">
        <f>Q117+(Table1[[#This Row],[Stature (in)]]*Table1[[#This Row],[Stature (cm)]])+(Table1[[#This Row],[Body Mass regression (lb)]]*Table1[[#This Row],[Body Mass (kg)]])+(Table1[[#This Row],[Midparent stature regression]]*Table1[[#This Row],[Adjusted Midparent Stature (cm)]])</f>
        <v>#N/A</v>
      </c>
      <c r="AC117" s="24" t="e">
        <f t="shared" si="10"/>
        <v>#N/A</v>
      </c>
      <c r="AD117" s="24" t="e">
        <f>-9.376+(0.0001882*Table1[[#This Row],[LL *SH]])+(0.0022*Table1[[#This Row],[Age*LL]])+(0.005841*Table1[[#This Row],[Age*SH]])-(0.002658*Table1[[#This Row],[Age*Mass]])+(0.07693*(Table1[[#This Row],[Mass/Stature]]*100))</f>
        <v>#N/A</v>
      </c>
      <c r="AE117" s="29" t="e">
        <f t="shared" si="11"/>
        <v>#N/A</v>
      </c>
      <c r="AF117" s="25" t="e">
        <f>-7.709133+(0.0042232*(Table1[[#This Row],[Age]]*Table1[[#This Row],[Stature (cm)]]))</f>
        <v>#N/A</v>
      </c>
      <c r="AG117" s="30" t="e">
        <f>Table1[[#This Row],[Age]]-Table1[[#This Row],[Moore Maturity Offset]]</f>
        <v>#N/A</v>
      </c>
    </row>
    <row r="118" spans="1:33" ht="25" customHeight="1" x14ac:dyDescent="0.2">
      <c r="A118" s="23"/>
      <c r="B118" s="28" t="e">
        <f t="shared" si="12"/>
        <v>#N/A</v>
      </c>
      <c r="C118" s="28" t="e">
        <f>VLOOKUP(Table1[[#This Row],[Name]], TBL_Player, 3, FALSE)</f>
        <v>#N/A</v>
      </c>
      <c r="D118" s="73"/>
      <c r="E118" s="15" t="e">
        <f>VLOOKUP(Table1[[#This Row],[Name]],TBL_Player,5,FALSE)</f>
        <v>#N/A</v>
      </c>
      <c r="F118" s="16" t="e">
        <f>(Table1[[#This Row],[Data Collection Date]]-E118)/365.25</f>
        <v>#N/A</v>
      </c>
      <c r="G118" s="79"/>
      <c r="H118" s="79"/>
      <c r="I118" s="75">
        <f>Table1[[#This Row],[Stature (cm)]]-Table1[[#This Row],[Sitting Height (cm)]]</f>
        <v>0</v>
      </c>
      <c r="J118" s="79"/>
      <c r="K118" s="76">
        <f>Table1[[#This Row],[Leg Length (cm)]]*Table1[[#This Row],[Sitting Height (cm)]]</f>
        <v>0</v>
      </c>
      <c r="L118" s="80" t="e">
        <f>Table1[[#This Row],[Age]]*Table1[[#This Row],[Leg Length (cm)]]</f>
        <v>#N/A</v>
      </c>
      <c r="M118" s="80" t="e">
        <f>Table1[[#This Row],[Age]]*Table1[[#This Row],[Sitting Height (cm)]]</f>
        <v>#N/A</v>
      </c>
      <c r="N118" s="80" t="e">
        <f>Table1[[#This Row],[Age]]*Table1[[#This Row],[Body Mass (kg)]]</f>
        <v>#N/A</v>
      </c>
      <c r="O118" s="81" t="e">
        <f>Table1[[#This Row],[Body Mass (kg)]]/Table1[[#This Row],[Stature (cm)]]*100</f>
        <v>#DIV/0!</v>
      </c>
      <c r="P118" s="81" t="e">
        <f>Table1[[#This Row],[Body Mass (kg)]]/Table1[[#This Row],[Stature (cm)]]</f>
        <v>#DIV/0!</v>
      </c>
      <c r="Q118" s="81" t="e">
        <f>VLOOKUP(Table1[[#This Row],[Age]],TBL_RegressionMale,2,TRUE)</f>
        <v>#N/A</v>
      </c>
      <c r="R118" s="81" t="e">
        <f>VLOOKUP(Table1[[#This Row],[Age]],TBL_RegressionMale,3,TRUE)</f>
        <v>#N/A</v>
      </c>
      <c r="S118" s="81" t="e">
        <f>VLOOKUP(Table1[[#This Row],[Age]],TBL_RegressionMale,4,TRUE)</f>
        <v>#N/A</v>
      </c>
      <c r="T118" s="81" t="e">
        <f>VLOOKUP(Table1[[#This Row],[Age]],TBL_RegressionMale,5,TRUE)</f>
        <v>#N/A</v>
      </c>
      <c r="U118" s="82"/>
      <c r="V118" s="78">
        <f>Table1[[#This Row],[Mother Height (cm)]]*0.3937</f>
        <v>0</v>
      </c>
      <c r="W118" s="80">
        <f>((Table1[[#This Row],[Mother Height (in)]]*0.953)+2.803)*2.54</f>
        <v>7.1196200000000003</v>
      </c>
      <c r="X118" s="82"/>
      <c r="Y118" s="27">
        <f>Table1[[#This Row],[Father Height (cm)]]*0.3937</f>
        <v>0</v>
      </c>
      <c r="Z118" s="19">
        <f>((Table1[[#This Row],[Father Heght (in)]]*0.955)+2.316)*2.54</f>
        <v>5.8826399999999994</v>
      </c>
      <c r="AA118" s="18">
        <f>(Table1[[#This Row],[Adjusted Mother Height (cm)]]+Table1[[#This Row],[Adjusted Father Height (cm)]])/2</f>
        <v>6.5011299999999999</v>
      </c>
      <c r="AB118" s="18" t="e">
        <f>Q118+(Table1[[#This Row],[Stature (in)]]*Table1[[#This Row],[Stature (cm)]])+(Table1[[#This Row],[Body Mass regression (lb)]]*Table1[[#This Row],[Body Mass (kg)]])+(Table1[[#This Row],[Midparent stature regression]]*Table1[[#This Row],[Adjusted Midparent Stature (cm)]])</f>
        <v>#N/A</v>
      </c>
      <c r="AC118" s="24" t="e">
        <f t="shared" si="10"/>
        <v>#N/A</v>
      </c>
      <c r="AD118" s="24" t="e">
        <f>-9.376+(0.0001882*Table1[[#This Row],[LL *SH]])+(0.0022*Table1[[#This Row],[Age*LL]])+(0.005841*Table1[[#This Row],[Age*SH]])-(0.002658*Table1[[#This Row],[Age*Mass]])+(0.07693*(Table1[[#This Row],[Mass/Stature]]*100))</f>
        <v>#N/A</v>
      </c>
      <c r="AE118" s="29" t="e">
        <f t="shared" si="11"/>
        <v>#N/A</v>
      </c>
      <c r="AF118" s="25" t="e">
        <f>-7.709133+(0.0042232*(Table1[[#This Row],[Age]]*Table1[[#This Row],[Stature (cm)]]))</f>
        <v>#N/A</v>
      </c>
      <c r="AG118" s="30" t="e">
        <f>Table1[[#This Row],[Age]]-Table1[[#This Row],[Moore Maturity Offset]]</f>
        <v>#N/A</v>
      </c>
    </row>
    <row r="119" spans="1:33" ht="25" customHeight="1" x14ac:dyDescent="0.2">
      <c r="A119" s="23"/>
      <c r="B119" s="28" t="e">
        <f t="shared" si="12"/>
        <v>#N/A</v>
      </c>
      <c r="C119" s="28" t="e">
        <f>VLOOKUP(Table1[[#This Row],[Name]], TBL_Player, 3, FALSE)</f>
        <v>#N/A</v>
      </c>
      <c r="D119" s="73"/>
      <c r="E119" s="15" t="e">
        <f>VLOOKUP(Table1[[#This Row],[Name]],TBL_Player,5,FALSE)</f>
        <v>#N/A</v>
      </c>
      <c r="F119" s="16" t="e">
        <f>(Table1[[#This Row],[Data Collection Date]]-E119)/365.25</f>
        <v>#N/A</v>
      </c>
      <c r="G119" s="79"/>
      <c r="H119" s="79"/>
      <c r="I119" s="75">
        <f>Table1[[#This Row],[Stature (cm)]]-Table1[[#This Row],[Sitting Height (cm)]]</f>
        <v>0</v>
      </c>
      <c r="J119" s="79"/>
      <c r="K119" s="76">
        <f>Table1[[#This Row],[Leg Length (cm)]]*Table1[[#This Row],[Sitting Height (cm)]]</f>
        <v>0</v>
      </c>
      <c r="L119" s="80" t="e">
        <f>Table1[[#This Row],[Age]]*Table1[[#This Row],[Leg Length (cm)]]</f>
        <v>#N/A</v>
      </c>
      <c r="M119" s="80" t="e">
        <f>Table1[[#This Row],[Age]]*Table1[[#This Row],[Sitting Height (cm)]]</f>
        <v>#N/A</v>
      </c>
      <c r="N119" s="80" t="e">
        <f>Table1[[#This Row],[Age]]*Table1[[#This Row],[Body Mass (kg)]]</f>
        <v>#N/A</v>
      </c>
      <c r="O119" s="81" t="e">
        <f>Table1[[#This Row],[Body Mass (kg)]]/Table1[[#This Row],[Stature (cm)]]*100</f>
        <v>#DIV/0!</v>
      </c>
      <c r="P119" s="81" t="e">
        <f>Table1[[#This Row],[Body Mass (kg)]]/Table1[[#This Row],[Stature (cm)]]</f>
        <v>#DIV/0!</v>
      </c>
      <c r="Q119" s="81" t="e">
        <f>VLOOKUP(Table1[[#This Row],[Age]],TBL_RegressionMale,2,TRUE)</f>
        <v>#N/A</v>
      </c>
      <c r="R119" s="81" t="e">
        <f>VLOOKUP(Table1[[#This Row],[Age]],TBL_RegressionMale,3,TRUE)</f>
        <v>#N/A</v>
      </c>
      <c r="S119" s="81" t="e">
        <f>VLOOKUP(Table1[[#This Row],[Age]],TBL_RegressionMale,4,TRUE)</f>
        <v>#N/A</v>
      </c>
      <c r="T119" s="81" t="e">
        <f>VLOOKUP(Table1[[#This Row],[Age]],TBL_RegressionMale,5,TRUE)</f>
        <v>#N/A</v>
      </c>
      <c r="U119" s="82"/>
      <c r="V119" s="78">
        <f>Table1[[#This Row],[Mother Height (cm)]]*0.3937</f>
        <v>0</v>
      </c>
      <c r="W119" s="80">
        <f>((Table1[[#This Row],[Mother Height (in)]]*0.953)+2.803)*2.54</f>
        <v>7.1196200000000003</v>
      </c>
      <c r="X119" s="82"/>
      <c r="Y119" s="27">
        <f>Table1[[#This Row],[Father Height (cm)]]*0.3937</f>
        <v>0</v>
      </c>
      <c r="Z119" s="19">
        <f>((Table1[[#This Row],[Father Heght (in)]]*0.955)+2.316)*2.54</f>
        <v>5.8826399999999994</v>
      </c>
      <c r="AA119" s="18">
        <f>(Table1[[#This Row],[Adjusted Mother Height (cm)]]+Table1[[#This Row],[Adjusted Father Height (cm)]])/2</f>
        <v>6.5011299999999999</v>
      </c>
      <c r="AB119" s="18" t="e">
        <f>Q119+(Table1[[#This Row],[Stature (in)]]*Table1[[#This Row],[Stature (cm)]])+(Table1[[#This Row],[Body Mass regression (lb)]]*Table1[[#This Row],[Body Mass (kg)]])+(Table1[[#This Row],[Midparent stature regression]]*Table1[[#This Row],[Adjusted Midparent Stature (cm)]])</f>
        <v>#N/A</v>
      </c>
      <c r="AC119" s="24" t="e">
        <f t="shared" si="10"/>
        <v>#N/A</v>
      </c>
      <c r="AD119" s="24" t="e">
        <f>-9.376+(0.0001882*Table1[[#This Row],[LL *SH]])+(0.0022*Table1[[#This Row],[Age*LL]])+(0.005841*Table1[[#This Row],[Age*SH]])-(0.002658*Table1[[#This Row],[Age*Mass]])+(0.07693*(Table1[[#This Row],[Mass/Stature]]*100))</f>
        <v>#N/A</v>
      </c>
      <c r="AE119" s="29" t="e">
        <f t="shared" si="11"/>
        <v>#N/A</v>
      </c>
      <c r="AF119" s="25" t="e">
        <f>-7.709133+(0.0042232*(Table1[[#This Row],[Age]]*Table1[[#This Row],[Stature (cm)]]))</f>
        <v>#N/A</v>
      </c>
      <c r="AG119" s="30" t="e">
        <f>Table1[[#This Row],[Age]]-Table1[[#This Row],[Moore Maturity Offset]]</f>
        <v>#N/A</v>
      </c>
    </row>
    <row r="120" spans="1:33" ht="25" customHeight="1" x14ac:dyDescent="0.2">
      <c r="A120" s="23"/>
      <c r="B120" s="28" t="e">
        <f t="shared" si="12"/>
        <v>#N/A</v>
      </c>
      <c r="C120" s="28" t="e">
        <f>VLOOKUP(Table1[[#This Row],[Name]], TBL_Player, 3, FALSE)</f>
        <v>#N/A</v>
      </c>
      <c r="D120" s="73"/>
      <c r="E120" s="15" t="e">
        <f>VLOOKUP(Table1[[#This Row],[Name]],TBL_Player,5,FALSE)</f>
        <v>#N/A</v>
      </c>
      <c r="F120" s="16" t="e">
        <f>(Table1[[#This Row],[Data Collection Date]]-E120)/365.25</f>
        <v>#N/A</v>
      </c>
      <c r="G120" s="79"/>
      <c r="H120" s="79"/>
      <c r="I120" s="75">
        <f>Table1[[#This Row],[Stature (cm)]]-Table1[[#This Row],[Sitting Height (cm)]]</f>
        <v>0</v>
      </c>
      <c r="J120" s="79"/>
      <c r="K120" s="76">
        <f>Table1[[#This Row],[Leg Length (cm)]]*Table1[[#This Row],[Sitting Height (cm)]]</f>
        <v>0</v>
      </c>
      <c r="L120" s="80" t="e">
        <f>Table1[[#This Row],[Age]]*Table1[[#This Row],[Leg Length (cm)]]</f>
        <v>#N/A</v>
      </c>
      <c r="M120" s="80" t="e">
        <f>Table1[[#This Row],[Age]]*Table1[[#This Row],[Sitting Height (cm)]]</f>
        <v>#N/A</v>
      </c>
      <c r="N120" s="80" t="e">
        <f>Table1[[#This Row],[Age]]*Table1[[#This Row],[Body Mass (kg)]]</f>
        <v>#N/A</v>
      </c>
      <c r="O120" s="81" t="e">
        <f>Table1[[#This Row],[Body Mass (kg)]]/Table1[[#This Row],[Stature (cm)]]*100</f>
        <v>#DIV/0!</v>
      </c>
      <c r="P120" s="81" t="e">
        <f>Table1[[#This Row],[Body Mass (kg)]]/Table1[[#This Row],[Stature (cm)]]</f>
        <v>#DIV/0!</v>
      </c>
      <c r="Q120" s="81" t="e">
        <f>VLOOKUP(Table1[[#This Row],[Age]],TBL_RegressionMale,2,TRUE)</f>
        <v>#N/A</v>
      </c>
      <c r="R120" s="81" t="e">
        <f>VLOOKUP(Table1[[#This Row],[Age]],TBL_RegressionMale,3,TRUE)</f>
        <v>#N/A</v>
      </c>
      <c r="S120" s="81" t="e">
        <f>VLOOKUP(Table1[[#This Row],[Age]],TBL_RegressionMale,4,TRUE)</f>
        <v>#N/A</v>
      </c>
      <c r="T120" s="81" t="e">
        <f>VLOOKUP(Table1[[#This Row],[Age]],TBL_RegressionMale,5,TRUE)</f>
        <v>#N/A</v>
      </c>
      <c r="U120" s="82"/>
      <c r="V120" s="78">
        <f>Table1[[#This Row],[Mother Height (cm)]]*0.3937</f>
        <v>0</v>
      </c>
      <c r="W120" s="80">
        <f>((Table1[[#This Row],[Mother Height (in)]]*0.953)+2.803)*2.54</f>
        <v>7.1196200000000003</v>
      </c>
      <c r="X120" s="82"/>
      <c r="Y120" s="27">
        <f>Table1[[#This Row],[Father Height (cm)]]*0.3937</f>
        <v>0</v>
      </c>
      <c r="Z120" s="19">
        <f>((Table1[[#This Row],[Father Heght (in)]]*0.955)+2.316)*2.54</f>
        <v>5.8826399999999994</v>
      </c>
      <c r="AA120" s="18">
        <f>(Table1[[#This Row],[Adjusted Mother Height (cm)]]+Table1[[#This Row],[Adjusted Father Height (cm)]])/2</f>
        <v>6.5011299999999999</v>
      </c>
      <c r="AB120" s="18" t="e">
        <f>Q120+(Table1[[#This Row],[Stature (in)]]*Table1[[#This Row],[Stature (cm)]])+(Table1[[#This Row],[Body Mass regression (lb)]]*Table1[[#This Row],[Body Mass (kg)]])+(Table1[[#This Row],[Midparent stature regression]]*Table1[[#This Row],[Adjusted Midparent Stature (cm)]])</f>
        <v>#N/A</v>
      </c>
      <c r="AC120" s="24" t="e">
        <f t="shared" si="10"/>
        <v>#N/A</v>
      </c>
      <c r="AD120" s="24" t="e">
        <f>-9.376+(0.0001882*Table1[[#This Row],[LL *SH]])+(0.0022*Table1[[#This Row],[Age*LL]])+(0.005841*Table1[[#This Row],[Age*SH]])-(0.002658*Table1[[#This Row],[Age*Mass]])+(0.07693*(Table1[[#This Row],[Mass/Stature]]*100))</f>
        <v>#N/A</v>
      </c>
      <c r="AE120" s="29" t="e">
        <f t="shared" si="11"/>
        <v>#N/A</v>
      </c>
      <c r="AF120" s="25" t="e">
        <f>-7.709133+(0.0042232*(Table1[[#This Row],[Age]]*Table1[[#This Row],[Stature (cm)]]))</f>
        <v>#N/A</v>
      </c>
      <c r="AG120" s="30" t="e">
        <f>Table1[[#This Row],[Age]]-Table1[[#This Row],[Moore Maturity Offset]]</f>
        <v>#N/A</v>
      </c>
    </row>
    <row r="121" spans="1:33" ht="25" customHeight="1" x14ac:dyDescent="0.2">
      <c r="A121" s="23"/>
      <c r="B121" s="28" t="e">
        <f t="shared" si="12"/>
        <v>#N/A</v>
      </c>
      <c r="C121" s="28" t="e">
        <f>VLOOKUP(Table1[[#This Row],[Name]], TBL_Player, 3, FALSE)</f>
        <v>#N/A</v>
      </c>
      <c r="D121" s="73"/>
      <c r="E121" s="15" t="e">
        <f>VLOOKUP(Table1[[#This Row],[Name]],TBL_Player,5,FALSE)</f>
        <v>#N/A</v>
      </c>
      <c r="F121" s="16" t="e">
        <f>(Table1[[#This Row],[Data Collection Date]]-E121)/365.25</f>
        <v>#N/A</v>
      </c>
      <c r="G121" s="79"/>
      <c r="H121" s="79"/>
      <c r="I121" s="75">
        <f>Table1[[#This Row],[Stature (cm)]]-Table1[[#This Row],[Sitting Height (cm)]]</f>
        <v>0</v>
      </c>
      <c r="J121" s="79"/>
      <c r="K121" s="76">
        <f>Table1[[#This Row],[Leg Length (cm)]]*Table1[[#This Row],[Sitting Height (cm)]]</f>
        <v>0</v>
      </c>
      <c r="L121" s="80" t="e">
        <f>Table1[[#This Row],[Age]]*Table1[[#This Row],[Leg Length (cm)]]</f>
        <v>#N/A</v>
      </c>
      <c r="M121" s="80" t="e">
        <f>Table1[[#This Row],[Age]]*Table1[[#This Row],[Sitting Height (cm)]]</f>
        <v>#N/A</v>
      </c>
      <c r="N121" s="80" t="e">
        <f>Table1[[#This Row],[Age]]*Table1[[#This Row],[Body Mass (kg)]]</f>
        <v>#N/A</v>
      </c>
      <c r="O121" s="81" t="e">
        <f>Table1[[#This Row],[Body Mass (kg)]]/Table1[[#This Row],[Stature (cm)]]*100</f>
        <v>#DIV/0!</v>
      </c>
      <c r="P121" s="81" t="e">
        <f>Table1[[#This Row],[Body Mass (kg)]]/Table1[[#This Row],[Stature (cm)]]</f>
        <v>#DIV/0!</v>
      </c>
      <c r="Q121" s="81" t="e">
        <f>VLOOKUP(Table1[[#This Row],[Age]],TBL_RegressionMale,2,TRUE)</f>
        <v>#N/A</v>
      </c>
      <c r="R121" s="81" t="e">
        <f>VLOOKUP(Table1[[#This Row],[Age]],TBL_RegressionMale,3,TRUE)</f>
        <v>#N/A</v>
      </c>
      <c r="S121" s="81" t="e">
        <f>VLOOKUP(Table1[[#This Row],[Age]],TBL_RegressionMale,4,TRUE)</f>
        <v>#N/A</v>
      </c>
      <c r="T121" s="81" t="e">
        <f>VLOOKUP(Table1[[#This Row],[Age]],TBL_RegressionMale,5,TRUE)</f>
        <v>#N/A</v>
      </c>
      <c r="U121" s="82"/>
      <c r="V121" s="78">
        <f>Table1[[#This Row],[Mother Height (cm)]]*0.3937</f>
        <v>0</v>
      </c>
      <c r="W121" s="80">
        <f>((Table1[[#This Row],[Mother Height (in)]]*0.953)+2.803)*2.54</f>
        <v>7.1196200000000003</v>
      </c>
      <c r="X121" s="82"/>
      <c r="Y121" s="27">
        <f>Table1[[#This Row],[Father Height (cm)]]*0.3937</f>
        <v>0</v>
      </c>
      <c r="Z121" s="19">
        <f>((Table1[[#This Row],[Father Heght (in)]]*0.955)+2.316)*2.54</f>
        <v>5.8826399999999994</v>
      </c>
      <c r="AA121" s="18">
        <f>(Table1[[#This Row],[Adjusted Mother Height (cm)]]+Table1[[#This Row],[Adjusted Father Height (cm)]])/2</f>
        <v>6.5011299999999999</v>
      </c>
      <c r="AB121" s="18" t="e">
        <f>Q121+(Table1[[#This Row],[Stature (in)]]*Table1[[#This Row],[Stature (cm)]])+(Table1[[#This Row],[Body Mass regression (lb)]]*Table1[[#This Row],[Body Mass (kg)]])+(Table1[[#This Row],[Midparent stature regression]]*Table1[[#This Row],[Adjusted Midparent Stature (cm)]])</f>
        <v>#N/A</v>
      </c>
      <c r="AC121" s="24" t="e">
        <f t="shared" si="10"/>
        <v>#N/A</v>
      </c>
      <c r="AD121" s="24" t="e">
        <f>-9.376+(0.0001882*Table1[[#This Row],[LL *SH]])+(0.0022*Table1[[#This Row],[Age*LL]])+(0.005841*Table1[[#This Row],[Age*SH]])-(0.002658*Table1[[#This Row],[Age*Mass]])+(0.07693*(Table1[[#This Row],[Mass/Stature]]*100))</f>
        <v>#N/A</v>
      </c>
      <c r="AE121" s="29" t="e">
        <f t="shared" si="11"/>
        <v>#N/A</v>
      </c>
      <c r="AF121" s="25" t="e">
        <f>-7.709133+(0.0042232*(Table1[[#This Row],[Age]]*Table1[[#This Row],[Stature (cm)]]))</f>
        <v>#N/A</v>
      </c>
      <c r="AG121" s="30" t="e">
        <f>Table1[[#This Row],[Age]]-Table1[[#This Row],[Moore Maturity Offset]]</f>
        <v>#N/A</v>
      </c>
    </row>
    <row r="122" spans="1:33" ht="25" customHeight="1" x14ac:dyDescent="0.2">
      <c r="A122" s="23"/>
      <c r="B122" s="28" t="e">
        <f t="shared" si="12"/>
        <v>#N/A</v>
      </c>
      <c r="C122" s="28" t="e">
        <f>VLOOKUP(Table1[[#This Row],[Name]], TBL_Player, 3, FALSE)</f>
        <v>#N/A</v>
      </c>
      <c r="D122" s="73"/>
      <c r="E122" s="15" t="e">
        <f>VLOOKUP(Table1[[#This Row],[Name]],TBL_Player,5,FALSE)</f>
        <v>#N/A</v>
      </c>
      <c r="F122" s="16" t="e">
        <f>(Table1[[#This Row],[Data Collection Date]]-E122)/365.25</f>
        <v>#N/A</v>
      </c>
      <c r="G122" s="79"/>
      <c r="H122" s="79"/>
      <c r="I122" s="75">
        <f>Table1[[#This Row],[Stature (cm)]]-Table1[[#This Row],[Sitting Height (cm)]]</f>
        <v>0</v>
      </c>
      <c r="J122" s="79"/>
      <c r="K122" s="76">
        <f>Table1[[#This Row],[Leg Length (cm)]]*Table1[[#This Row],[Sitting Height (cm)]]</f>
        <v>0</v>
      </c>
      <c r="L122" s="80" t="e">
        <f>Table1[[#This Row],[Age]]*Table1[[#This Row],[Leg Length (cm)]]</f>
        <v>#N/A</v>
      </c>
      <c r="M122" s="80" t="e">
        <f>Table1[[#This Row],[Age]]*Table1[[#This Row],[Sitting Height (cm)]]</f>
        <v>#N/A</v>
      </c>
      <c r="N122" s="80" t="e">
        <f>Table1[[#This Row],[Age]]*Table1[[#This Row],[Body Mass (kg)]]</f>
        <v>#N/A</v>
      </c>
      <c r="O122" s="81" t="e">
        <f>Table1[[#This Row],[Body Mass (kg)]]/Table1[[#This Row],[Stature (cm)]]*100</f>
        <v>#DIV/0!</v>
      </c>
      <c r="P122" s="81" t="e">
        <f>Table1[[#This Row],[Body Mass (kg)]]/Table1[[#This Row],[Stature (cm)]]</f>
        <v>#DIV/0!</v>
      </c>
      <c r="Q122" s="81" t="e">
        <f>VLOOKUP(Table1[[#This Row],[Age]],TBL_RegressionMale,2,TRUE)</f>
        <v>#N/A</v>
      </c>
      <c r="R122" s="81" t="e">
        <f>VLOOKUP(Table1[[#This Row],[Age]],TBL_RegressionMale,3,TRUE)</f>
        <v>#N/A</v>
      </c>
      <c r="S122" s="81" t="e">
        <f>VLOOKUP(Table1[[#This Row],[Age]],TBL_RegressionMale,4,TRUE)</f>
        <v>#N/A</v>
      </c>
      <c r="T122" s="81" t="e">
        <f>VLOOKUP(Table1[[#This Row],[Age]],TBL_RegressionMale,5,TRUE)</f>
        <v>#N/A</v>
      </c>
      <c r="U122" s="82"/>
      <c r="V122" s="78">
        <f>Table1[[#This Row],[Mother Height (cm)]]*0.3937</f>
        <v>0</v>
      </c>
      <c r="W122" s="80">
        <f>((Table1[[#This Row],[Mother Height (in)]]*0.953)+2.803)*2.54</f>
        <v>7.1196200000000003</v>
      </c>
      <c r="X122" s="82"/>
      <c r="Y122" s="27">
        <f>Table1[[#This Row],[Father Height (cm)]]*0.3937</f>
        <v>0</v>
      </c>
      <c r="Z122" s="19">
        <f>((Table1[[#This Row],[Father Heght (in)]]*0.955)+2.316)*2.54</f>
        <v>5.8826399999999994</v>
      </c>
      <c r="AA122" s="18">
        <f>(Table1[[#This Row],[Adjusted Mother Height (cm)]]+Table1[[#This Row],[Adjusted Father Height (cm)]])/2</f>
        <v>6.5011299999999999</v>
      </c>
      <c r="AB122" s="18" t="e">
        <f>Q122+(Table1[[#This Row],[Stature (in)]]*Table1[[#This Row],[Stature (cm)]])+(Table1[[#This Row],[Body Mass regression (lb)]]*Table1[[#This Row],[Body Mass (kg)]])+(Table1[[#This Row],[Midparent stature regression]]*Table1[[#This Row],[Adjusted Midparent Stature (cm)]])</f>
        <v>#N/A</v>
      </c>
      <c r="AC122" s="24" t="e">
        <f t="shared" si="10"/>
        <v>#N/A</v>
      </c>
      <c r="AD122" s="24" t="e">
        <f>-9.376+(0.0001882*Table1[[#This Row],[LL *SH]])+(0.0022*Table1[[#This Row],[Age*LL]])+(0.005841*Table1[[#This Row],[Age*SH]])-(0.002658*Table1[[#This Row],[Age*Mass]])+(0.07693*(Table1[[#This Row],[Mass/Stature]]*100))</f>
        <v>#N/A</v>
      </c>
      <c r="AE122" s="29" t="e">
        <f t="shared" si="11"/>
        <v>#N/A</v>
      </c>
      <c r="AF122" s="25" t="e">
        <f>-7.709133+(0.0042232*(Table1[[#This Row],[Age]]*Table1[[#This Row],[Stature (cm)]]))</f>
        <v>#N/A</v>
      </c>
      <c r="AG122" s="30" t="e">
        <f>Table1[[#This Row],[Age]]-Table1[[#This Row],[Moore Maturity Offset]]</f>
        <v>#N/A</v>
      </c>
    </row>
    <row r="123" spans="1:33" ht="25" customHeight="1" x14ac:dyDescent="0.2">
      <c r="A123" s="23"/>
      <c r="B123" s="28" t="e">
        <f t="shared" si="12"/>
        <v>#N/A</v>
      </c>
      <c r="C123" s="28" t="e">
        <f>VLOOKUP(Table1[[#This Row],[Name]], TBL_Player, 3, FALSE)</f>
        <v>#N/A</v>
      </c>
      <c r="D123" s="73"/>
      <c r="E123" s="15" t="e">
        <f>VLOOKUP(Table1[[#This Row],[Name]],TBL_Player,5,FALSE)</f>
        <v>#N/A</v>
      </c>
      <c r="F123" s="16" t="e">
        <f>(Table1[[#This Row],[Data Collection Date]]-E123)/365.25</f>
        <v>#N/A</v>
      </c>
      <c r="G123" s="79"/>
      <c r="H123" s="79"/>
      <c r="I123" s="75">
        <f>Table1[[#This Row],[Stature (cm)]]-Table1[[#This Row],[Sitting Height (cm)]]</f>
        <v>0</v>
      </c>
      <c r="J123" s="79"/>
      <c r="K123" s="76">
        <f>Table1[[#This Row],[Leg Length (cm)]]*Table1[[#This Row],[Sitting Height (cm)]]</f>
        <v>0</v>
      </c>
      <c r="L123" s="80" t="e">
        <f>Table1[[#This Row],[Age]]*Table1[[#This Row],[Leg Length (cm)]]</f>
        <v>#N/A</v>
      </c>
      <c r="M123" s="80" t="e">
        <f>Table1[[#This Row],[Age]]*Table1[[#This Row],[Sitting Height (cm)]]</f>
        <v>#N/A</v>
      </c>
      <c r="N123" s="80" t="e">
        <f>Table1[[#This Row],[Age]]*Table1[[#This Row],[Body Mass (kg)]]</f>
        <v>#N/A</v>
      </c>
      <c r="O123" s="81" t="e">
        <f>Table1[[#This Row],[Body Mass (kg)]]/Table1[[#This Row],[Stature (cm)]]*100</f>
        <v>#DIV/0!</v>
      </c>
      <c r="P123" s="81" t="e">
        <f>Table1[[#This Row],[Body Mass (kg)]]/Table1[[#This Row],[Stature (cm)]]</f>
        <v>#DIV/0!</v>
      </c>
      <c r="Q123" s="81" t="e">
        <f>VLOOKUP(Table1[[#This Row],[Age]],TBL_RegressionMale,2,TRUE)</f>
        <v>#N/A</v>
      </c>
      <c r="R123" s="81" t="e">
        <f>VLOOKUP(Table1[[#This Row],[Age]],TBL_RegressionMale,3,TRUE)</f>
        <v>#N/A</v>
      </c>
      <c r="S123" s="81" t="e">
        <f>VLOOKUP(Table1[[#This Row],[Age]],TBL_RegressionMale,4,TRUE)</f>
        <v>#N/A</v>
      </c>
      <c r="T123" s="81" t="e">
        <f>VLOOKUP(Table1[[#This Row],[Age]],TBL_RegressionMale,5,TRUE)</f>
        <v>#N/A</v>
      </c>
      <c r="U123" s="82"/>
      <c r="V123" s="78">
        <f>Table1[[#This Row],[Mother Height (cm)]]*0.3937</f>
        <v>0</v>
      </c>
      <c r="W123" s="80">
        <f>((Table1[[#This Row],[Mother Height (in)]]*0.953)+2.803)*2.54</f>
        <v>7.1196200000000003</v>
      </c>
      <c r="X123" s="82"/>
      <c r="Y123" s="27">
        <f>Table1[[#This Row],[Father Height (cm)]]*0.3937</f>
        <v>0</v>
      </c>
      <c r="Z123" s="19">
        <f>((Table1[[#This Row],[Father Heght (in)]]*0.955)+2.316)*2.54</f>
        <v>5.8826399999999994</v>
      </c>
      <c r="AA123" s="18">
        <f>(Table1[[#This Row],[Adjusted Mother Height (cm)]]+Table1[[#This Row],[Adjusted Father Height (cm)]])/2</f>
        <v>6.5011299999999999</v>
      </c>
      <c r="AB123" s="18" t="e">
        <f>Q123+(Table1[[#This Row],[Stature (in)]]*Table1[[#This Row],[Stature (cm)]])+(Table1[[#This Row],[Body Mass regression (lb)]]*Table1[[#This Row],[Body Mass (kg)]])+(Table1[[#This Row],[Midparent stature regression]]*Table1[[#This Row],[Adjusted Midparent Stature (cm)]])</f>
        <v>#N/A</v>
      </c>
      <c r="AC123" s="24" t="e">
        <f t="shared" si="10"/>
        <v>#N/A</v>
      </c>
      <c r="AD123" s="24" t="e">
        <f>-9.376+(0.0001882*Table1[[#This Row],[LL *SH]])+(0.0022*Table1[[#This Row],[Age*LL]])+(0.005841*Table1[[#This Row],[Age*SH]])-(0.002658*Table1[[#This Row],[Age*Mass]])+(0.07693*(Table1[[#This Row],[Mass/Stature]]*100))</f>
        <v>#N/A</v>
      </c>
      <c r="AE123" s="29" t="e">
        <f t="shared" si="11"/>
        <v>#N/A</v>
      </c>
      <c r="AF123" s="25" t="e">
        <f>-7.709133+(0.0042232*(Table1[[#This Row],[Age]]*Table1[[#This Row],[Stature (cm)]]))</f>
        <v>#N/A</v>
      </c>
      <c r="AG123" s="30" t="e">
        <f>Table1[[#This Row],[Age]]-Table1[[#This Row],[Moore Maturity Offset]]</f>
        <v>#N/A</v>
      </c>
    </row>
    <row r="124" spans="1:33" ht="25" customHeight="1" x14ac:dyDescent="0.2">
      <c r="A124" s="23"/>
      <c r="B124" s="28" t="e">
        <f t="shared" si="12"/>
        <v>#N/A</v>
      </c>
      <c r="C124" s="28" t="e">
        <f>VLOOKUP(Table1[[#This Row],[Name]], TBL_Player, 3, FALSE)</f>
        <v>#N/A</v>
      </c>
      <c r="D124" s="73"/>
      <c r="E124" s="15" t="e">
        <f>VLOOKUP(Table1[[#This Row],[Name]],TBL_Player,5,FALSE)</f>
        <v>#N/A</v>
      </c>
      <c r="F124" s="16" t="e">
        <f>(Table1[[#This Row],[Data Collection Date]]-E124)/365.25</f>
        <v>#N/A</v>
      </c>
      <c r="G124" s="79"/>
      <c r="H124" s="79"/>
      <c r="I124" s="75">
        <f>Table1[[#This Row],[Stature (cm)]]-Table1[[#This Row],[Sitting Height (cm)]]</f>
        <v>0</v>
      </c>
      <c r="J124" s="79"/>
      <c r="K124" s="76">
        <f>Table1[[#This Row],[Leg Length (cm)]]*Table1[[#This Row],[Sitting Height (cm)]]</f>
        <v>0</v>
      </c>
      <c r="L124" s="80" t="e">
        <f>Table1[[#This Row],[Age]]*Table1[[#This Row],[Leg Length (cm)]]</f>
        <v>#N/A</v>
      </c>
      <c r="M124" s="80" t="e">
        <f>Table1[[#This Row],[Age]]*Table1[[#This Row],[Sitting Height (cm)]]</f>
        <v>#N/A</v>
      </c>
      <c r="N124" s="80" t="e">
        <f>Table1[[#This Row],[Age]]*Table1[[#This Row],[Body Mass (kg)]]</f>
        <v>#N/A</v>
      </c>
      <c r="O124" s="81" t="e">
        <f>Table1[[#This Row],[Body Mass (kg)]]/Table1[[#This Row],[Stature (cm)]]*100</f>
        <v>#DIV/0!</v>
      </c>
      <c r="P124" s="81" t="e">
        <f>Table1[[#This Row],[Body Mass (kg)]]/Table1[[#This Row],[Stature (cm)]]</f>
        <v>#DIV/0!</v>
      </c>
      <c r="Q124" s="81" t="e">
        <f>VLOOKUP(Table1[[#This Row],[Age]],TBL_RegressionMale,2,TRUE)</f>
        <v>#N/A</v>
      </c>
      <c r="R124" s="81" t="e">
        <f>VLOOKUP(Table1[[#This Row],[Age]],TBL_RegressionMale,3,TRUE)</f>
        <v>#N/A</v>
      </c>
      <c r="S124" s="81" t="e">
        <f>VLOOKUP(Table1[[#This Row],[Age]],TBL_RegressionMale,4,TRUE)</f>
        <v>#N/A</v>
      </c>
      <c r="T124" s="81" t="e">
        <f>VLOOKUP(Table1[[#This Row],[Age]],TBL_RegressionMale,5,TRUE)</f>
        <v>#N/A</v>
      </c>
      <c r="U124" s="82"/>
      <c r="V124" s="78">
        <f>Table1[[#This Row],[Mother Height (cm)]]*0.3937</f>
        <v>0</v>
      </c>
      <c r="W124" s="80">
        <f>((Table1[[#This Row],[Mother Height (in)]]*0.953)+2.803)*2.54</f>
        <v>7.1196200000000003</v>
      </c>
      <c r="X124" s="82"/>
      <c r="Y124" s="27">
        <f>Table1[[#This Row],[Father Height (cm)]]*0.3937</f>
        <v>0</v>
      </c>
      <c r="Z124" s="19">
        <f>((Table1[[#This Row],[Father Heght (in)]]*0.955)+2.316)*2.54</f>
        <v>5.8826399999999994</v>
      </c>
      <c r="AA124" s="18">
        <f>(Table1[[#This Row],[Adjusted Mother Height (cm)]]+Table1[[#This Row],[Adjusted Father Height (cm)]])/2</f>
        <v>6.5011299999999999</v>
      </c>
      <c r="AB124" s="18" t="e">
        <f>Q124+(Table1[[#This Row],[Stature (in)]]*Table1[[#This Row],[Stature (cm)]])+(Table1[[#This Row],[Body Mass regression (lb)]]*Table1[[#This Row],[Body Mass (kg)]])+(Table1[[#This Row],[Midparent stature regression]]*Table1[[#This Row],[Adjusted Midparent Stature (cm)]])</f>
        <v>#N/A</v>
      </c>
      <c r="AC124" s="24" t="e">
        <f t="shared" si="10"/>
        <v>#N/A</v>
      </c>
      <c r="AD124" s="24" t="e">
        <f>-9.376+(0.0001882*Table1[[#This Row],[LL *SH]])+(0.0022*Table1[[#This Row],[Age*LL]])+(0.005841*Table1[[#This Row],[Age*SH]])-(0.002658*Table1[[#This Row],[Age*Mass]])+(0.07693*(Table1[[#This Row],[Mass/Stature]]*100))</f>
        <v>#N/A</v>
      </c>
      <c r="AE124" s="29" t="e">
        <f t="shared" si="11"/>
        <v>#N/A</v>
      </c>
      <c r="AF124" s="25" t="e">
        <f>-7.709133+(0.0042232*(Table1[[#This Row],[Age]]*Table1[[#This Row],[Stature (cm)]]))</f>
        <v>#N/A</v>
      </c>
      <c r="AG124" s="30" t="e">
        <f>Table1[[#This Row],[Age]]-Table1[[#This Row],[Moore Maturity Offset]]</f>
        <v>#N/A</v>
      </c>
    </row>
    <row r="125" spans="1:33" ht="25" customHeight="1" x14ac:dyDescent="0.2">
      <c r="A125" s="23"/>
      <c r="B125" s="28" t="e">
        <f t="shared" si="12"/>
        <v>#N/A</v>
      </c>
      <c r="C125" s="28" t="e">
        <f>VLOOKUP(Table1[[#This Row],[Name]], TBL_Player, 3, FALSE)</f>
        <v>#N/A</v>
      </c>
      <c r="D125" s="73"/>
      <c r="E125" s="15" t="e">
        <f>VLOOKUP(Table1[[#This Row],[Name]],TBL_Player,5,FALSE)</f>
        <v>#N/A</v>
      </c>
      <c r="F125" s="16" t="e">
        <f>(Table1[[#This Row],[Data Collection Date]]-E125)/365.25</f>
        <v>#N/A</v>
      </c>
      <c r="G125" s="79"/>
      <c r="H125" s="79"/>
      <c r="I125" s="75">
        <f>Table1[[#This Row],[Stature (cm)]]-Table1[[#This Row],[Sitting Height (cm)]]</f>
        <v>0</v>
      </c>
      <c r="J125" s="79"/>
      <c r="K125" s="76">
        <f>Table1[[#This Row],[Leg Length (cm)]]*Table1[[#This Row],[Sitting Height (cm)]]</f>
        <v>0</v>
      </c>
      <c r="L125" s="80" t="e">
        <f>Table1[[#This Row],[Age]]*Table1[[#This Row],[Leg Length (cm)]]</f>
        <v>#N/A</v>
      </c>
      <c r="M125" s="80" t="e">
        <f>Table1[[#This Row],[Age]]*Table1[[#This Row],[Sitting Height (cm)]]</f>
        <v>#N/A</v>
      </c>
      <c r="N125" s="80" t="e">
        <f>Table1[[#This Row],[Age]]*Table1[[#This Row],[Body Mass (kg)]]</f>
        <v>#N/A</v>
      </c>
      <c r="O125" s="81" t="e">
        <f>Table1[[#This Row],[Body Mass (kg)]]/Table1[[#This Row],[Stature (cm)]]*100</f>
        <v>#DIV/0!</v>
      </c>
      <c r="P125" s="81" t="e">
        <f>Table1[[#This Row],[Body Mass (kg)]]/Table1[[#This Row],[Stature (cm)]]</f>
        <v>#DIV/0!</v>
      </c>
      <c r="Q125" s="81" t="e">
        <f>VLOOKUP(Table1[[#This Row],[Age]],TBL_RegressionMale,2,TRUE)</f>
        <v>#N/A</v>
      </c>
      <c r="R125" s="81" t="e">
        <f>VLOOKUP(Table1[[#This Row],[Age]],TBL_RegressionMale,3,TRUE)</f>
        <v>#N/A</v>
      </c>
      <c r="S125" s="81" t="e">
        <f>VLOOKUP(Table1[[#This Row],[Age]],TBL_RegressionMale,4,TRUE)</f>
        <v>#N/A</v>
      </c>
      <c r="T125" s="81" t="e">
        <f>VLOOKUP(Table1[[#This Row],[Age]],TBL_RegressionMale,5,TRUE)</f>
        <v>#N/A</v>
      </c>
      <c r="U125" s="82"/>
      <c r="V125" s="78">
        <f>Table1[[#This Row],[Mother Height (cm)]]*0.3937</f>
        <v>0</v>
      </c>
      <c r="W125" s="80">
        <f>((Table1[[#This Row],[Mother Height (in)]]*0.953)+2.803)*2.54</f>
        <v>7.1196200000000003</v>
      </c>
      <c r="X125" s="82"/>
      <c r="Y125" s="27">
        <f>Table1[[#This Row],[Father Height (cm)]]*0.3937</f>
        <v>0</v>
      </c>
      <c r="Z125" s="19">
        <f>((Table1[[#This Row],[Father Heght (in)]]*0.955)+2.316)*2.54</f>
        <v>5.8826399999999994</v>
      </c>
      <c r="AA125" s="18">
        <f>(Table1[[#This Row],[Adjusted Mother Height (cm)]]+Table1[[#This Row],[Adjusted Father Height (cm)]])/2</f>
        <v>6.5011299999999999</v>
      </c>
      <c r="AB125" s="18" t="e">
        <f>Q125+(Table1[[#This Row],[Stature (in)]]*Table1[[#This Row],[Stature (cm)]])+(Table1[[#This Row],[Body Mass regression (lb)]]*Table1[[#This Row],[Body Mass (kg)]])+(Table1[[#This Row],[Midparent stature regression]]*Table1[[#This Row],[Adjusted Midparent Stature (cm)]])</f>
        <v>#N/A</v>
      </c>
      <c r="AC125" s="24" t="e">
        <f t="shared" si="10"/>
        <v>#N/A</v>
      </c>
      <c r="AD125" s="24" t="e">
        <f>-9.376+(0.0001882*Table1[[#This Row],[LL *SH]])+(0.0022*Table1[[#This Row],[Age*LL]])+(0.005841*Table1[[#This Row],[Age*SH]])-(0.002658*Table1[[#This Row],[Age*Mass]])+(0.07693*(Table1[[#This Row],[Mass/Stature]]*100))</f>
        <v>#N/A</v>
      </c>
      <c r="AE125" s="29" t="e">
        <f t="shared" si="11"/>
        <v>#N/A</v>
      </c>
      <c r="AF125" s="25" t="e">
        <f>-7.709133+(0.0042232*(Table1[[#This Row],[Age]]*Table1[[#This Row],[Stature (cm)]]))</f>
        <v>#N/A</v>
      </c>
      <c r="AG125" s="30" t="e">
        <f>Table1[[#This Row],[Age]]-Table1[[#This Row],[Moore Maturity Offset]]</f>
        <v>#N/A</v>
      </c>
    </row>
    <row r="126" spans="1:33" ht="25" customHeight="1" x14ac:dyDescent="0.2">
      <c r="A126" s="23"/>
      <c r="B126" s="28" t="e">
        <f t="shared" si="12"/>
        <v>#N/A</v>
      </c>
      <c r="C126" s="28" t="e">
        <f>VLOOKUP(Table1[[#This Row],[Name]], TBL_Player, 3, FALSE)</f>
        <v>#N/A</v>
      </c>
      <c r="D126" s="73"/>
      <c r="E126" s="15" t="e">
        <f>VLOOKUP(Table1[[#This Row],[Name]],TBL_Player,5,FALSE)</f>
        <v>#N/A</v>
      </c>
      <c r="F126" s="16" t="e">
        <f>(Table1[[#This Row],[Data Collection Date]]-E126)/365.25</f>
        <v>#N/A</v>
      </c>
      <c r="G126" s="79"/>
      <c r="H126" s="79"/>
      <c r="I126" s="75">
        <f>Table1[[#This Row],[Stature (cm)]]-Table1[[#This Row],[Sitting Height (cm)]]</f>
        <v>0</v>
      </c>
      <c r="J126" s="79"/>
      <c r="K126" s="76">
        <f>Table1[[#This Row],[Leg Length (cm)]]*Table1[[#This Row],[Sitting Height (cm)]]</f>
        <v>0</v>
      </c>
      <c r="L126" s="80" t="e">
        <f>Table1[[#This Row],[Age]]*Table1[[#This Row],[Leg Length (cm)]]</f>
        <v>#N/A</v>
      </c>
      <c r="M126" s="80" t="e">
        <f>Table1[[#This Row],[Age]]*Table1[[#This Row],[Sitting Height (cm)]]</f>
        <v>#N/A</v>
      </c>
      <c r="N126" s="80" t="e">
        <f>Table1[[#This Row],[Age]]*Table1[[#This Row],[Body Mass (kg)]]</f>
        <v>#N/A</v>
      </c>
      <c r="O126" s="81" t="e">
        <f>Table1[[#This Row],[Body Mass (kg)]]/Table1[[#This Row],[Stature (cm)]]*100</f>
        <v>#DIV/0!</v>
      </c>
      <c r="P126" s="81" t="e">
        <f>Table1[[#This Row],[Body Mass (kg)]]/Table1[[#This Row],[Stature (cm)]]</f>
        <v>#DIV/0!</v>
      </c>
      <c r="Q126" s="81" t="e">
        <f>VLOOKUP(Table1[[#This Row],[Age]],TBL_RegressionMale,2,TRUE)</f>
        <v>#N/A</v>
      </c>
      <c r="R126" s="81" t="e">
        <f>VLOOKUP(Table1[[#This Row],[Age]],TBL_RegressionMale,3,TRUE)</f>
        <v>#N/A</v>
      </c>
      <c r="S126" s="81" t="e">
        <f>VLOOKUP(Table1[[#This Row],[Age]],TBL_RegressionMale,4,TRUE)</f>
        <v>#N/A</v>
      </c>
      <c r="T126" s="81" t="e">
        <f>VLOOKUP(Table1[[#This Row],[Age]],TBL_RegressionMale,5,TRUE)</f>
        <v>#N/A</v>
      </c>
      <c r="U126" s="82"/>
      <c r="V126" s="78">
        <f>Table1[[#This Row],[Mother Height (cm)]]*0.3937</f>
        <v>0</v>
      </c>
      <c r="W126" s="80">
        <f>((Table1[[#This Row],[Mother Height (in)]]*0.953)+2.803)*2.54</f>
        <v>7.1196200000000003</v>
      </c>
      <c r="X126" s="82"/>
      <c r="Y126" s="27">
        <f>Table1[[#This Row],[Father Height (cm)]]*0.3937</f>
        <v>0</v>
      </c>
      <c r="Z126" s="19">
        <f>((Table1[[#This Row],[Father Heght (in)]]*0.955)+2.316)*2.54</f>
        <v>5.8826399999999994</v>
      </c>
      <c r="AA126" s="18">
        <f>(Table1[[#This Row],[Adjusted Mother Height (cm)]]+Table1[[#This Row],[Adjusted Father Height (cm)]])/2</f>
        <v>6.5011299999999999</v>
      </c>
      <c r="AB126" s="18" t="e">
        <f>Q126+(Table1[[#This Row],[Stature (in)]]*Table1[[#This Row],[Stature (cm)]])+(Table1[[#This Row],[Body Mass regression (lb)]]*Table1[[#This Row],[Body Mass (kg)]])+(Table1[[#This Row],[Midparent stature regression]]*Table1[[#This Row],[Adjusted Midparent Stature (cm)]])</f>
        <v>#N/A</v>
      </c>
      <c r="AC126" s="24" t="e">
        <f t="shared" si="10"/>
        <v>#N/A</v>
      </c>
      <c r="AD126" s="24" t="e">
        <f>-9.376+(0.0001882*Table1[[#This Row],[LL *SH]])+(0.0022*Table1[[#This Row],[Age*LL]])+(0.005841*Table1[[#This Row],[Age*SH]])-(0.002658*Table1[[#This Row],[Age*Mass]])+(0.07693*(Table1[[#This Row],[Mass/Stature]]*100))</f>
        <v>#N/A</v>
      </c>
      <c r="AE126" s="29" t="e">
        <f t="shared" si="11"/>
        <v>#N/A</v>
      </c>
      <c r="AF126" s="25" t="e">
        <f>-7.709133+(0.0042232*(Table1[[#This Row],[Age]]*Table1[[#This Row],[Stature (cm)]]))</f>
        <v>#N/A</v>
      </c>
      <c r="AG126" s="30" t="e">
        <f>Table1[[#This Row],[Age]]-Table1[[#This Row],[Moore Maturity Offset]]</f>
        <v>#N/A</v>
      </c>
    </row>
    <row r="127" spans="1:33" ht="25" customHeight="1" x14ac:dyDescent="0.2">
      <c r="A127" s="23"/>
      <c r="B127" s="28" t="e">
        <f t="shared" si="12"/>
        <v>#N/A</v>
      </c>
      <c r="C127" s="28" t="e">
        <f>VLOOKUP(Table1[[#This Row],[Name]], TBL_Player, 3, FALSE)</f>
        <v>#N/A</v>
      </c>
      <c r="D127" s="73"/>
      <c r="E127" s="15" t="e">
        <f>VLOOKUP(Table1[[#This Row],[Name]],TBL_Player,5,FALSE)</f>
        <v>#N/A</v>
      </c>
      <c r="F127" s="16" t="e">
        <f>(Table1[[#This Row],[Data Collection Date]]-E127)/365.25</f>
        <v>#N/A</v>
      </c>
      <c r="G127" s="79"/>
      <c r="H127" s="79"/>
      <c r="I127" s="75">
        <f>Table1[[#This Row],[Stature (cm)]]-Table1[[#This Row],[Sitting Height (cm)]]</f>
        <v>0</v>
      </c>
      <c r="J127" s="79"/>
      <c r="K127" s="76">
        <f>Table1[[#This Row],[Leg Length (cm)]]*Table1[[#This Row],[Sitting Height (cm)]]</f>
        <v>0</v>
      </c>
      <c r="L127" s="80" t="e">
        <f>Table1[[#This Row],[Age]]*Table1[[#This Row],[Leg Length (cm)]]</f>
        <v>#N/A</v>
      </c>
      <c r="M127" s="80" t="e">
        <f>Table1[[#This Row],[Age]]*Table1[[#This Row],[Sitting Height (cm)]]</f>
        <v>#N/A</v>
      </c>
      <c r="N127" s="80" t="e">
        <f>Table1[[#This Row],[Age]]*Table1[[#This Row],[Body Mass (kg)]]</f>
        <v>#N/A</v>
      </c>
      <c r="O127" s="81" t="e">
        <f>Table1[[#This Row],[Body Mass (kg)]]/Table1[[#This Row],[Stature (cm)]]*100</f>
        <v>#DIV/0!</v>
      </c>
      <c r="P127" s="81" t="e">
        <f>Table1[[#This Row],[Body Mass (kg)]]/Table1[[#This Row],[Stature (cm)]]</f>
        <v>#DIV/0!</v>
      </c>
      <c r="Q127" s="81" t="e">
        <f>VLOOKUP(Table1[[#This Row],[Age]],TBL_RegressionMale,2,TRUE)</f>
        <v>#N/A</v>
      </c>
      <c r="R127" s="81" t="e">
        <f>VLOOKUP(Table1[[#This Row],[Age]],TBL_RegressionMale,3,TRUE)</f>
        <v>#N/A</v>
      </c>
      <c r="S127" s="81" t="e">
        <f>VLOOKUP(Table1[[#This Row],[Age]],TBL_RegressionMale,4,TRUE)</f>
        <v>#N/A</v>
      </c>
      <c r="T127" s="81" t="e">
        <f>VLOOKUP(Table1[[#This Row],[Age]],TBL_RegressionMale,5,TRUE)</f>
        <v>#N/A</v>
      </c>
      <c r="U127" s="82"/>
      <c r="V127" s="78">
        <f>Table1[[#This Row],[Mother Height (cm)]]*0.3937</f>
        <v>0</v>
      </c>
      <c r="W127" s="80">
        <f>((Table1[[#This Row],[Mother Height (in)]]*0.953)+2.803)*2.54</f>
        <v>7.1196200000000003</v>
      </c>
      <c r="X127" s="82"/>
      <c r="Y127" s="27">
        <f>Table1[[#This Row],[Father Height (cm)]]*0.3937</f>
        <v>0</v>
      </c>
      <c r="Z127" s="19">
        <f>((Table1[[#This Row],[Father Heght (in)]]*0.955)+2.316)*2.54</f>
        <v>5.8826399999999994</v>
      </c>
      <c r="AA127" s="18">
        <f>(Table1[[#This Row],[Adjusted Mother Height (cm)]]+Table1[[#This Row],[Adjusted Father Height (cm)]])/2</f>
        <v>6.5011299999999999</v>
      </c>
      <c r="AB127" s="18" t="e">
        <f>Q127+(Table1[[#This Row],[Stature (in)]]*Table1[[#This Row],[Stature (cm)]])+(Table1[[#This Row],[Body Mass regression (lb)]]*Table1[[#This Row],[Body Mass (kg)]])+(Table1[[#This Row],[Midparent stature regression]]*Table1[[#This Row],[Adjusted Midparent Stature (cm)]])</f>
        <v>#N/A</v>
      </c>
      <c r="AC127" s="24" t="e">
        <f t="shared" si="10"/>
        <v>#N/A</v>
      </c>
      <c r="AD127" s="24" t="e">
        <f>-9.376+(0.0001882*Table1[[#This Row],[LL *SH]])+(0.0022*Table1[[#This Row],[Age*LL]])+(0.005841*Table1[[#This Row],[Age*SH]])-(0.002658*Table1[[#This Row],[Age*Mass]])+(0.07693*(Table1[[#This Row],[Mass/Stature]]*100))</f>
        <v>#N/A</v>
      </c>
      <c r="AE127" s="29" t="e">
        <f t="shared" si="11"/>
        <v>#N/A</v>
      </c>
      <c r="AF127" s="25" t="e">
        <f>-7.709133+(0.0042232*(Table1[[#This Row],[Age]]*Table1[[#This Row],[Stature (cm)]]))</f>
        <v>#N/A</v>
      </c>
      <c r="AG127" s="30" t="e">
        <f>Table1[[#This Row],[Age]]-Table1[[#This Row],[Moore Maturity Offset]]</f>
        <v>#N/A</v>
      </c>
    </row>
    <row r="128" spans="1:33" ht="25" customHeight="1" x14ac:dyDescent="0.2">
      <c r="A128" s="23"/>
      <c r="B128" s="28" t="e">
        <f t="shared" si="12"/>
        <v>#N/A</v>
      </c>
      <c r="C128" s="28" t="e">
        <f>VLOOKUP(Table1[[#This Row],[Name]], TBL_Player, 3, FALSE)</f>
        <v>#N/A</v>
      </c>
      <c r="D128" s="73"/>
      <c r="E128" s="15" t="e">
        <f>VLOOKUP(Table1[[#This Row],[Name]],TBL_Player,5,FALSE)</f>
        <v>#N/A</v>
      </c>
      <c r="F128" s="16" t="e">
        <f>(Table1[[#This Row],[Data Collection Date]]-E128)/365.25</f>
        <v>#N/A</v>
      </c>
      <c r="G128" s="79"/>
      <c r="H128" s="79"/>
      <c r="I128" s="75">
        <f>Table1[[#This Row],[Stature (cm)]]-Table1[[#This Row],[Sitting Height (cm)]]</f>
        <v>0</v>
      </c>
      <c r="J128" s="79"/>
      <c r="K128" s="76">
        <f>Table1[[#This Row],[Leg Length (cm)]]*Table1[[#This Row],[Sitting Height (cm)]]</f>
        <v>0</v>
      </c>
      <c r="L128" s="80" t="e">
        <f>Table1[[#This Row],[Age]]*Table1[[#This Row],[Leg Length (cm)]]</f>
        <v>#N/A</v>
      </c>
      <c r="M128" s="80" t="e">
        <f>Table1[[#This Row],[Age]]*Table1[[#This Row],[Sitting Height (cm)]]</f>
        <v>#N/A</v>
      </c>
      <c r="N128" s="80" t="e">
        <f>Table1[[#This Row],[Age]]*Table1[[#This Row],[Body Mass (kg)]]</f>
        <v>#N/A</v>
      </c>
      <c r="O128" s="81" t="e">
        <f>Table1[[#This Row],[Body Mass (kg)]]/Table1[[#This Row],[Stature (cm)]]*100</f>
        <v>#DIV/0!</v>
      </c>
      <c r="P128" s="81" t="e">
        <f>Table1[[#This Row],[Body Mass (kg)]]/Table1[[#This Row],[Stature (cm)]]</f>
        <v>#DIV/0!</v>
      </c>
      <c r="Q128" s="81" t="e">
        <f>VLOOKUP(Table1[[#This Row],[Age]],TBL_RegressionMale,2,TRUE)</f>
        <v>#N/A</v>
      </c>
      <c r="R128" s="81" t="e">
        <f>VLOOKUP(Table1[[#This Row],[Age]],TBL_RegressionMale,3,TRUE)</f>
        <v>#N/A</v>
      </c>
      <c r="S128" s="81" t="e">
        <f>VLOOKUP(Table1[[#This Row],[Age]],TBL_RegressionMale,4,TRUE)</f>
        <v>#N/A</v>
      </c>
      <c r="T128" s="81" t="e">
        <f>VLOOKUP(Table1[[#This Row],[Age]],TBL_RegressionMale,5,TRUE)</f>
        <v>#N/A</v>
      </c>
      <c r="U128" s="82"/>
      <c r="V128" s="78">
        <f>Table1[[#This Row],[Mother Height (cm)]]*0.3937</f>
        <v>0</v>
      </c>
      <c r="W128" s="80">
        <f>((Table1[[#This Row],[Mother Height (in)]]*0.953)+2.803)*2.54</f>
        <v>7.1196200000000003</v>
      </c>
      <c r="X128" s="82"/>
      <c r="Y128" s="27">
        <f>Table1[[#This Row],[Father Height (cm)]]*0.3937</f>
        <v>0</v>
      </c>
      <c r="Z128" s="19">
        <f>((Table1[[#This Row],[Father Heght (in)]]*0.955)+2.316)*2.54</f>
        <v>5.8826399999999994</v>
      </c>
      <c r="AA128" s="18">
        <f>(Table1[[#This Row],[Adjusted Mother Height (cm)]]+Table1[[#This Row],[Adjusted Father Height (cm)]])/2</f>
        <v>6.5011299999999999</v>
      </c>
      <c r="AB128" s="18" t="e">
        <f>Q128+(Table1[[#This Row],[Stature (in)]]*Table1[[#This Row],[Stature (cm)]])+(Table1[[#This Row],[Body Mass regression (lb)]]*Table1[[#This Row],[Body Mass (kg)]])+(Table1[[#This Row],[Midparent stature regression]]*Table1[[#This Row],[Adjusted Midparent Stature (cm)]])</f>
        <v>#N/A</v>
      </c>
      <c r="AC128" s="24" t="e">
        <f t="shared" si="10"/>
        <v>#N/A</v>
      </c>
      <c r="AD128" s="24" t="e">
        <f>-9.376+(0.0001882*Table1[[#This Row],[LL *SH]])+(0.0022*Table1[[#This Row],[Age*LL]])+(0.005841*Table1[[#This Row],[Age*SH]])-(0.002658*Table1[[#This Row],[Age*Mass]])+(0.07693*(Table1[[#This Row],[Mass/Stature]]*100))</f>
        <v>#N/A</v>
      </c>
      <c r="AE128" s="29" t="e">
        <f t="shared" si="11"/>
        <v>#N/A</v>
      </c>
      <c r="AF128" s="25" t="e">
        <f>-7.709133+(0.0042232*(Table1[[#This Row],[Age]]*Table1[[#This Row],[Stature (cm)]]))</f>
        <v>#N/A</v>
      </c>
      <c r="AG128" s="30" t="e">
        <f>Table1[[#This Row],[Age]]-Table1[[#This Row],[Moore Maturity Offset]]</f>
        <v>#N/A</v>
      </c>
    </row>
    <row r="129" spans="1:33" ht="25" customHeight="1" x14ac:dyDescent="0.2">
      <c r="A129" s="23"/>
      <c r="B129" s="28" t="e">
        <f t="shared" si="12"/>
        <v>#N/A</v>
      </c>
      <c r="C129" s="28" t="e">
        <f>VLOOKUP(Table1[[#This Row],[Name]], TBL_Player, 3, FALSE)</f>
        <v>#N/A</v>
      </c>
      <c r="D129" s="73"/>
      <c r="E129" s="15" t="e">
        <f>VLOOKUP(Table1[[#This Row],[Name]],TBL_Player,5,FALSE)</f>
        <v>#N/A</v>
      </c>
      <c r="F129" s="16" t="e">
        <f>(Table1[[#This Row],[Data Collection Date]]-E129)/365.25</f>
        <v>#N/A</v>
      </c>
      <c r="G129" s="79"/>
      <c r="H129" s="79"/>
      <c r="I129" s="75">
        <f>Table1[[#This Row],[Stature (cm)]]-Table1[[#This Row],[Sitting Height (cm)]]</f>
        <v>0</v>
      </c>
      <c r="J129" s="79"/>
      <c r="K129" s="76">
        <f>Table1[[#This Row],[Leg Length (cm)]]*Table1[[#This Row],[Sitting Height (cm)]]</f>
        <v>0</v>
      </c>
      <c r="L129" s="80" t="e">
        <f>Table1[[#This Row],[Age]]*Table1[[#This Row],[Leg Length (cm)]]</f>
        <v>#N/A</v>
      </c>
      <c r="M129" s="80" t="e">
        <f>Table1[[#This Row],[Age]]*Table1[[#This Row],[Sitting Height (cm)]]</f>
        <v>#N/A</v>
      </c>
      <c r="N129" s="80" t="e">
        <f>Table1[[#This Row],[Age]]*Table1[[#This Row],[Body Mass (kg)]]</f>
        <v>#N/A</v>
      </c>
      <c r="O129" s="81" t="e">
        <f>Table1[[#This Row],[Body Mass (kg)]]/Table1[[#This Row],[Stature (cm)]]*100</f>
        <v>#DIV/0!</v>
      </c>
      <c r="P129" s="81" t="e">
        <f>Table1[[#This Row],[Body Mass (kg)]]/Table1[[#This Row],[Stature (cm)]]</f>
        <v>#DIV/0!</v>
      </c>
      <c r="Q129" s="81" t="e">
        <f>VLOOKUP(Table1[[#This Row],[Age]],TBL_RegressionMale,2,TRUE)</f>
        <v>#N/A</v>
      </c>
      <c r="R129" s="81" t="e">
        <f>VLOOKUP(Table1[[#This Row],[Age]],TBL_RegressionMale,3,TRUE)</f>
        <v>#N/A</v>
      </c>
      <c r="S129" s="81" t="e">
        <f>VLOOKUP(Table1[[#This Row],[Age]],TBL_RegressionMale,4,TRUE)</f>
        <v>#N/A</v>
      </c>
      <c r="T129" s="81" t="e">
        <f>VLOOKUP(Table1[[#This Row],[Age]],TBL_RegressionMale,5,TRUE)</f>
        <v>#N/A</v>
      </c>
      <c r="U129" s="82"/>
      <c r="V129" s="78">
        <f>Table1[[#This Row],[Mother Height (cm)]]*0.3937</f>
        <v>0</v>
      </c>
      <c r="W129" s="80">
        <f>((Table1[[#This Row],[Mother Height (in)]]*0.953)+2.803)*2.54</f>
        <v>7.1196200000000003</v>
      </c>
      <c r="X129" s="82"/>
      <c r="Y129" s="27">
        <f>Table1[[#This Row],[Father Height (cm)]]*0.3937</f>
        <v>0</v>
      </c>
      <c r="Z129" s="19">
        <f>((Table1[[#This Row],[Father Heght (in)]]*0.955)+2.316)*2.54</f>
        <v>5.8826399999999994</v>
      </c>
      <c r="AA129" s="18">
        <f>(Table1[[#This Row],[Adjusted Mother Height (cm)]]+Table1[[#This Row],[Adjusted Father Height (cm)]])/2</f>
        <v>6.5011299999999999</v>
      </c>
      <c r="AB129" s="18" t="e">
        <f>Q129+(Table1[[#This Row],[Stature (in)]]*Table1[[#This Row],[Stature (cm)]])+(Table1[[#This Row],[Body Mass regression (lb)]]*Table1[[#This Row],[Body Mass (kg)]])+(Table1[[#This Row],[Midparent stature regression]]*Table1[[#This Row],[Adjusted Midparent Stature (cm)]])</f>
        <v>#N/A</v>
      </c>
      <c r="AC129" s="24" t="e">
        <f t="shared" si="10"/>
        <v>#N/A</v>
      </c>
      <c r="AD129" s="24" t="e">
        <f>-9.376+(0.0001882*Table1[[#This Row],[LL *SH]])+(0.0022*Table1[[#This Row],[Age*LL]])+(0.005841*Table1[[#This Row],[Age*SH]])-(0.002658*Table1[[#This Row],[Age*Mass]])+(0.07693*(Table1[[#This Row],[Mass/Stature]]*100))</f>
        <v>#N/A</v>
      </c>
      <c r="AE129" s="29" t="e">
        <f t="shared" si="11"/>
        <v>#N/A</v>
      </c>
      <c r="AF129" s="25" t="e">
        <f>-7.709133+(0.0042232*(Table1[[#This Row],[Age]]*Table1[[#This Row],[Stature (cm)]]))</f>
        <v>#N/A</v>
      </c>
      <c r="AG129" s="30" t="e">
        <f>Table1[[#This Row],[Age]]-Table1[[#This Row],[Moore Maturity Offset]]</f>
        <v>#N/A</v>
      </c>
    </row>
    <row r="130" spans="1:33" ht="25" customHeight="1" x14ac:dyDescent="0.2">
      <c r="A130" s="23"/>
      <c r="B130" s="28" t="e">
        <f t="shared" si="12"/>
        <v>#N/A</v>
      </c>
      <c r="C130" s="28" t="e">
        <f>VLOOKUP(Table1[[#This Row],[Name]], TBL_Player, 3, FALSE)</f>
        <v>#N/A</v>
      </c>
      <c r="D130" s="73"/>
      <c r="E130" s="15" t="e">
        <f>VLOOKUP(Table1[[#This Row],[Name]],TBL_Player,5,FALSE)</f>
        <v>#N/A</v>
      </c>
      <c r="F130" s="16" t="e">
        <f>(Table1[[#This Row],[Data Collection Date]]-E130)/365.25</f>
        <v>#N/A</v>
      </c>
      <c r="G130" s="79"/>
      <c r="H130" s="79"/>
      <c r="I130" s="75">
        <f>Table1[[#This Row],[Stature (cm)]]-Table1[[#This Row],[Sitting Height (cm)]]</f>
        <v>0</v>
      </c>
      <c r="J130" s="79"/>
      <c r="K130" s="76">
        <f>Table1[[#This Row],[Leg Length (cm)]]*Table1[[#This Row],[Sitting Height (cm)]]</f>
        <v>0</v>
      </c>
      <c r="L130" s="80" t="e">
        <f>Table1[[#This Row],[Age]]*Table1[[#This Row],[Leg Length (cm)]]</f>
        <v>#N/A</v>
      </c>
      <c r="M130" s="80" t="e">
        <f>Table1[[#This Row],[Age]]*Table1[[#This Row],[Sitting Height (cm)]]</f>
        <v>#N/A</v>
      </c>
      <c r="N130" s="80" t="e">
        <f>Table1[[#This Row],[Age]]*Table1[[#This Row],[Body Mass (kg)]]</f>
        <v>#N/A</v>
      </c>
      <c r="O130" s="81" t="e">
        <f>Table1[[#This Row],[Body Mass (kg)]]/Table1[[#This Row],[Stature (cm)]]*100</f>
        <v>#DIV/0!</v>
      </c>
      <c r="P130" s="81" t="e">
        <f>Table1[[#This Row],[Body Mass (kg)]]/Table1[[#This Row],[Stature (cm)]]</f>
        <v>#DIV/0!</v>
      </c>
      <c r="Q130" s="81" t="e">
        <f>VLOOKUP(Table1[[#This Row],[Age]],TBL_RegressionMale,2,TRUE)</f>
        <v>#N/A</v>
      </c>
      <c r="R130" s="81" t="e">
        <f>VLOOKUP(Table1[[#This Row],[Age]],TBL_RegressionMale,3,TRUE)</f>
        <v>#N/A</v>
      </c>
      <c r="S130" s="81" t="e">
        <f>VLOOKUP(Table1[[#This Row],[Age]],TBL_RegressionMale,4,TRUE)</f>
        <v>#N/A</v>
      </c>
      <c r="T130" s="81" t="e">
        <f>VLOOKUP(Table1[[#This Row],[Age]],TBL_RegressionMale,5,TRUE)</f>
        <v>#N/A</v>
      </c>
      <c r="U130" s="82"/>
      <c r="V130" s="78">
        <f>Table1[[#This Row],[Mother Height (cm)]]*0.3937</f>
        <v>0</v>
      </c>
      <c r="W130" s="80">
        <f>((Table1[[#This Row],[Mother Height (in)]]*0.953)+2.803)*2.54</f>
        <v>7.1196200000000003</v>
      </c>
      <c r="X130" s="82"/>
      <c r="Y130" s="27">
        <f>Table1[[#This Row],[Father Height (cm)]]*0.3937</f>
        <v>0</v>
      </c>
      <c r="Z130" s="19">
        <f>((Table1[[#This Row],[Father Heght (in)]]*0.955)+2.316)*2.54</f>
        <v>5.8826399999999994</v>
      </c>
      <c r="AA130" s="18">
        <f>(Table1[[#This Row],[Adjusted Mother Height (cm)]]+Table1[[#This Row],[Adjusted Father Height (cm)]])/2</f>
        <v>6.5011299999999999</v>
      </c>
      <c r="AB130" s="18" t="e">
        <f>Q130+(Table1[[#This Row],[Stature (in)]]*Table1[[#This Row],[Stature (cm)]])+(Table1[[#This Row],[Body Mass regression (lb)]]*Table1[[#This Row],[Body Mass (kg)]])+(Table1[[#This Row],[Midparent stature regression]]*Table1[[#This Row],[Adjusted Midparent Stature (cm)]])</f>
        <v>#N/A</v>
      </c>
      <c r="AC130" s="24" t="e">
        <f t="shared" si="10"/>
        <v>#N/A</v>
      </c>
      <c r="AD130" s="24" t="e">
        <f>-9.376+(0.0001882*Table1[[#This Row],[LL *SH]])+(0.0022*Table1[[#This Row],[Age*LL]])+(0.005841*Table1[[#This Row],[Age*SH]])-(0.002658*Table1[[#This Row],[Age*Mass]])+(0.07693*(Table1[[#This Row],[Mass/Stature]]*100))</f>
        <v>#N/A</v>
      </c>
      <c r="AE130" s="29" t="e">
        <f t="shared" si="11"/>
        <v>#N/A</v>
      </c>
      <c r="AF130" s="25" t="e">
        <f>-7.709133+(0.0042232*(Table1[[#This Row],[Age]]*Table1[[#This Row],[Stature (cm)]]))</f>
        <v>#N/A</v>
      </c>
      <c r="AG130" s="30" t="e">
        <f>Table1[[#This Row],[Age]]-Table1[[#This Row],[Moore Maturity Offset]]</f>
        <v>#N/A</v>
      </c>
    </row>
    <row r="131" spans="1:33" ht="25" customHeight="1" x14ac:dyDescent="0.2">
      <c r="A131" s="23"/>
      <c r="B131" s="28" t="e">
        <f t="shared" si="12"/>
        <v>#N/A</v>
      </c>
      <c r="C131" s="28" t="e">
        <f>VLOOKUP(Table1[[#This Row],[Name]], TBL_Player, 3, FALSE)</f>
        <v>#N/A</v>
      </c>
      <c r="D131" s="73"/>
      <c r="E131" s="15" t="e">
        <f>VLOOKUP(Table1[[#This Row],[Name]],TBL_Player,5,FALSE)</f>
        <v>#N/A</v>
      </c>
      <c r="F131" s="16" t="e">
        <f>(Table1[[#This Row],[Data Collection Date]]-E131)/365.25</f>
        <v>#N/A</v>
      </c>
      <c r="G131" s="79"/>
      <c r="H131" s="79"/>
      <c r="I131" s="75">
        <f>Table1[[#This Row],[Stature (cm)]]-Table1[[#This Row],[Sitting Height (cm)]]</f>
        <v>0</v>
      </c>
      <c r="J131" s="79"/>
      <c r="K131" s="76">
        <f>Table1[[#This Row],[Leg Length (cm)]]*Table1[[#This Row],[Sitting Height (cm)]]</f>
        <v>0</v>
      </c>
      <c r="L131" s="80" t="e">
        <f>Table1[[#This Row],[Age]]*Table1[[#This Row],[Leg Length (cm)]]</f>
        <v>#N/A</v>
      </c>
      <c r="M131" s="80" t="e">
        <f>Table1[[#This Row],[Age]]*Table1[[#This Row],[Sitting Height (cm)]]</f>
        <v>#N/A</v>
      </c>
      <c r="N131" s="80" t="e">
        <f>Table1[[#This Row],[Age]]*Table1[[#This Row],[Body Mass (kg)]]</f>
        <v>#N/A</v>
      </c>
      <c r="O131" s="81" t="e">
        <f>Table1[[#This Row],[Body Mass (kg)]]/Table1[[#This Row],[Stature (cm)]]*100</f>
        <v>#DIV/0!</v>
      </c>
      <c r="P131" s="81" t="e">
        <f>Table1[[#This Row],[Body Mass (kg)]]/Table1[[#This Row],[Stature (cm)]]</f>
        <v>#DIV/0!</v>
      </c>
      <c r="Q131" s="81" t="e">
        <f>VLOOKUP(Table1[[#This Row],[Age]],TBL_RegressionMale,2,TRUE)</f>
        <v>#N/A</v>
      </c>
      <c r="R131" s="81" t="e">
        <f>VLOOKUP(Table1[[#This Row],[Age]],TBL_RegressionMale,3,TRUE)</f>
        <v>#N/A</v>
      </c>
      <c r="S131" s="81" t="e">
        <f>VLOOKUP(Table1[[#This Row],[Age]],TBL_RegressionMale,4,TRUE)</f>
        <v>#N/A</v>
      </c>
      <c r="T131" s="81" t="e">
        <f>VLOOKUP(Table1[[#This Row],[Age]],TBL_RegressionMale,5,TRUE)</f>
        <v>#N/A</v>
      </c>
      <c r="U131" s="82"/>
      <c r="V131" s="78">
        <f>Table1[[#This Row],[Mother Height (cm)]]*0.3937</f>
        <v>0</v>
      </c>
      <c r="W131" s="80">
        <f>((Table1[[#This Row],[Mother Height (in)]]*0.953)+2.803)*2.54</f>
        <v>7.1196200000000003</v>
      </c>
      <c r="X131" s="82"/>
      <c r="Y131" s="27">
        <f>Table1[[#This Row],[Father Height (cm)]]*0.3937</f>
        <v>0</v>
      </c>
      <c r="Z131" s="19">
        <f>((Table1[[#This Row],[Father Heght (in)]]*0.955)+2.316)*2.54</f>
        <v>5.8826399999999994</v>
      </c>
      <c r="AA131" s="18">
        <f>(Table1[[#This Row],[Adjusted Mother Height (cm)]]+Table1[[#This Row],[Adjusted Father Height (cm)]])/2</f>
        <v>6.5011299999999999</v>
      </c>
      <c r="AB131" s="18" t="e">
        <f>Q131+(Table1[[#This Row],[Stature (in)]]*Table1[[#This Row],[Stature (cm)]])+(Table1[[#This Row],[Body Mass regression (lb)]]*Table1[[#This Row],[Body Mass (kg)]])+(Table1[[#This Row],[Midparent stature regression]]*Table1[[#This Row],[Adjusted Midparent Stature (cm)]])</f>
        <v>#N/A</v>
      </c>
      <c r="AC131" s="24" t="e">
        <f t="shared" ref="AC131:AC162" si="13">(G131/AB131)*100</f>
        <v>#N/A</v>
      </c>
      <c r="AD131" s="24" t="e">
        <f>-9.376+(0.0001882*Table1[[#This Row],[LL *SH]])+(0.0022*Table1[[#This Row],[Age*LL]])+(0.005841*Table1[[#This Row],[Age*SH]])-(0.002658*Table1[[#This Row],[Age*Mass]])+(0.07693*(Table1[[#This Row],[Mass/Stature]]*100))</f>
        <v>#N/A</v>
      </c>
      <c r="AE131" s="29" t="e">
        <f t="shared" ref="AE131:AE162" si="14">F131-AD131</f>
        <v>#N/A</v>
      </c>
      <c r="AF131" s="25" t="e">
        <f>-7.709133+(0.0042232*(Table1[[#This Row],[Age]]*Table1[[#This Row],[Stature (cm)]]))</f>
        <v>#N/A</v>
      </c>
      <c r="AG131" s="30" t="e">
        <f>Table1[[#This Row],[Age]]-Table1[[#This Row],[Moore Maturity Offset]]</f>
        <v>#N/A</v>
      </c>
    </row>
    <row r="132" spans="1:33" ht="25" customHeight="1" x14ac:dyDescent="0.2">
      <c r="A132" s="23"/>
      <c r="B132" s="28" t="e">
        <f t="shared" ref="B132:B163" si="15">VLOOKUP(A132,TBL_Player,2,FALSE)</f>
        <v>#N/A</v>
      </c>
      <c r="C132" s="28" t="e">
        <f>VLOOKUP(Table1[[#This Row],[Name]], TBL_Player, 3, FALSE)</f>
        <v>#N/A</v>
      </c>
      <c r="D132" s="73"/>
      <c r="E132" s="15" t="e">
        <f>VLOOKUP(Table1[[#This Row],[Name]],TBL_Player,5,FALSE)</f>
        <v>#N/A</v>
      </c>
      <c r="F132" s="16" t="e">
        <f>(Table1[[#This Row],[Data Collection Date]]-E132)/365.25</f>
        <v>#N/A</v>
      </c>
      <c r="G132" s="79"/>
      <c r="H132" s="79"/>
      <c r="I132" s="75">
        <f>Table1[[#This Row],[Stature (cm)]]-Table1[[#This Row],[Sitting Height (cm)]]</f>
        <v>0</v>
      </c>
      <c r="J132" s="79"/>
      <c r="K132" s="76">
        <f>Table1[[#This Row],[Leg Length (cm)]]*Table1[[#This Row],[Sitting Height (cm)]]</f>
        <v>0</v>
      </c>
      <c r="L132" s="80" t="e">
        <f>Table1[[#This Row],[Age]]*Table1[[#This Row],[Leg Length (cm)]]</f>
        <v>#N/A</v>
      </c>
      <c r="M132" s="80" t="e">
        <f>Table1[[#This Row],[Age]]*Table1[[#This Row],[Sitting Height (cm)]]</f>
        <v>#N/A</v>
      </c>
      <c r="N132" s="80" t="e">
        <f>Table1[[#This Row],[Age]]*Table1[[#This Row],[Body Mass (kg)]]</f>
        <v>#N/A</v>
      </c>
      <c r="O132" s="81" t="e">
        <f>Table1[[#This Row],[Body Mass (kg)]]/Table1[[#This Row],[Stature (cm)]]*100</f>
        <v>#DIV/0!</v>
      </c>
      <c r="P132" s="81" t="e">
        <f>Table1[[#This Row],[Body Mass (kg)]]/Table1[[#This Row],[Stature (cm)]]</f>
        <v>#DIV/0!</v>
      </c>
      <c r="Q132" s="81" t="e">
        <f>VLOOKUP(Table1[[#This Row],[Age]],TBL_RegressionMale,2,TRUE)</f>
        <v>#N/A</v>
      </c>
      <c r="R132" s="81" t="e">
        <f>VLOOKUP(Table1[[#This Row],[Age]],TBL_RegressionMale,3,TRUE)</f>
        <v>#N/A</v>
      </c>
      <c r="S132" s="81" t="e">
        <f>VLOOKUP(Table1[[#This Row],[Age]],TBL_RegressionMale,4,TRUE)</f>
        <v>#N/A</v>
      </c>
      <c r="T132" s="81" t="e">
        <f>VLOOKUP(Table1[[#This Row],[Age]],TBL_RegressionMale,5,TRUE)</f>
        <v>#N/A</v>
      </c>
      <c r="U132" s="82"/>
      <c r="V132" s="78">
        <f>Table1[[#This Row],[Mother Height (cm)]]*0.3937</f>
        <v>0</v>
      </c>
      <c r="W132" s="80">
        <f>((Table1[[#This Row],[Mother Height (in)]]*0.953)+2.803)*2.54</f>
        <v>7.1196200000000003</v>
      </c>
      <c r="X132" s="82"/>
      <c r="Y132" s="27">
        <f>Table1[[#This Row],[Father Height (cm)]]*0.3937</f>
        <v>0</v>
      </c>
      <c r="Z132" s="19">
        <f>((Table1[[#This Row],[Father Heght (in)]]*0.955)+2.316)*2.54</f>
        <v>5.8826399999999994</v>
      </c>
      <c r="AA132" s="18">
        <f>(Table1[[#This Row],[Adjusted Mother Height (cm)]]+Table1[[#This Row],[Adjusted Father Height (cm)]])/2</f>
        <v>6.5011299999999999</v>
      </c>
      <c r="AB132" s="18" t="e">
        <f>Q132+(Table1[[#This Row],[Stature (in)]]*Table1[[#This Row],[Stature (cm)]])+(Table1[[#This Row],[Body Mass regression (lb)]]*Table1[[#This Row],[Body Mass (kg)]])+(Table1[[#This Row],[Midparent stature regression]]*Table1[[#This Row],[Adjusted Midparent Stature (cm)]])</f>
        <v>#N/A</v>
      </c>
      <c r="AC132" s="24" t="e">
        <f t="shared" si="13"/>
        <v>#N/A</v>
      </c>
      <c r="AD132" s="24" t="e">
        <f>-9.376+(0.0001882*Table1[[#This Row],[LL *SH]])+(0.0022*Table1[[#This Row],[Age*LL]])+(0.005841*Table1[[#This Row],[Age*SH]])-(0.002658*Table1[[#This Row],[Age*Mass]])+(0.07693*(Table1[[#This Row],[Mass/Stature]]*100))</f>
        <v>#N/A</v>
      </c>
      <c r="AE132" s="29" t="e">
        <f t="shared" si="14"/>
        <v>#N/A</v>
      </c>
      <c r="AF132" s="25" t="e">
        <f>-7.709133+(0.0042232*(Table1[[#This Row],[Age]]*Table1[[#This Row],[Stature (cm)]]))</f>
        <v>#N/A</v>
      </c>
      <c r="AG132" s="30" t="e">
        <f>Table1[[#This Row],[Age]]-Table1[[#This Row],[Moore Maturity Offset]]</f>
        <v>#N/A</v>
      </c>
    </row>
    <row r="133" spans="1:33" ht="25" customHeight="1" x14ac:dyDescent="0.2">
      <c r="A133" s="23"/>
      <c r="B133" s="28" t="e">
        <f t="shared" si="15"/>
        <v>#N/A</v>
      </c>
      <c r="C133" s="28" t="e">
        <f>VLOOKUP(Table1[[#This Row],[Name]], TBL_Player, 3, FALSE)</f>
        <v>#N/A</v>
      </c>
      <c r="D133" s="73"/>
      <c r="E133" s="15" t="e">
        <f>VLOOKUP(Table1[[#This Row],[Name]],TBL_Player,5,FALSE)</f>
        <v>#N/A</v>
      </c>
      <c r="F133" s="16" t="e">
        <f>(Table1[[#This Row],[Data Collection Date]]-E133)/365.25</f>
        <v>#N/A</v>
      </c>
      <c r="G133" s="79"/>
      <c r="H133" s="79"/>
      <c r="I133" s="75">
        <f>Table1[[#This Row],[Stature (cm)]]-Table1[[#This Row],[Sitting Height (cm)]]</f>
        <v>0</v>
      </c>
      <c r="J133" s="79"/>
      <c r="K133" s="76">
        <f>Table1[[#This Row],[Leg Length (cm)]]*Table1[[#This Row],[Sitting Height (cm)]]</f>
        <v>0</v>
      </c>
      <c r="L133" s="80" t="e">
        <f>Table1[[#This Row],[Age]]*Table1[[#This Row],[Leg Length (cm)]]</f>
        <v>#N/A</v>
      </c>
      <c r="M133" s="80" t="e">
        <f>Table1[[#This Row],[Age]]*Table1[[#This Row],[Sitting Height (cm)]]</f>
        <v>#N/A</v>
      </c>
      <c r="N133" s="80" t="e">
        <f>Table1[[#This Row],[Age]]*Table1[[#This Row],[Body Mass (kg)]]</f>
        <v>#N/A</v>
      </c>
      <c r="O133" s="81" t="e">
        <f>Table1[[#This Row],[Body Mass (kg)]]/Table1[[#This Row],[Stature (cm)]]*100</f>
        <v>#DIV/0!</v>
      </c>
      <c r="P133" s="81" t="e">
        <f>Table1[[#This Row],[Body Mass (kg)]]/Table1[[#This Row],[Stature (cm)]]</f>
        <v>#DIV/0!</v>
      </c>
      <c r="Q133" s="81" t="e">
        <f>VLOOKUP(Table1[[#This Row],[Age]],TBL_RegressionMale,2,TRUE)</f>
        <v>#N/A</v>
      </c>
      <c r="R133" s="81" t="e">
        <f>VLOOKUP(Table1[[#This Row],[Age]],TBL_RegressionMale,3,TRUE)</f>
        <v>#N/A</v>
      </c>
      <c r="S133" s="81" t="e">
        <f>VLOOKUP(Table1[[#This Row],[Age]],TBL_RegressionMale,4,TRUE)</f>
        <v>#N/A</v>
      </c>
      <c r="T133" s="81" t="e">
        <f>VLOOKUP(Table1[[#This Row],[Age]],TBL_RegressionMale,5,TRUE)</f>
        <v>#N/A</v>
      </c>
      <c r="U133" s="82"/>
      <c r="V133" s="78">
        <f>Table1[[#This Row],[Mother Height (cm)]]*0.3937</f>
        <v>0</v>
      </c>
      <c r="W133" s="80">
        <f>((Table1[[#This Row],[Mother Height (in)]]*0.953)+2.803)*2.54</f>
        <v>7.1196200000000003</v>
      </c>
      <c r="X133" s="82"/>
      <c r="Y133" s="27">
        <f>Table1[[#This Row],[Father Height (cm)]]*0.3937</f>
        <v>0</v>
      </c>
      <c r="Z133" s="19">
        <f>((Table1[[#This Row],[Father Heght (in)]]*0.955)+2.316)*2.54</f>
        <v>5.8826399999999994</v>
      </c>
      <c r="AA133" s="18">
        <f>(Table1[[#This Row],[Adjusted Mother Height (cm)]]+Table1[[#This Row],[Adjusted Father Height (cm)]])/2</f>
        <v>6.5011299999999999</v>
      </c>
      <c r="AB133" s="18" t="e">
        <f>Q133+(Table1[[#This Row],[Stature (in)]]*Table1[[#This Row],[Stature (cm)]])+(Table1[[#This Row],[Body Mass regression (lb)]]*Table1[[#This Row],[Body Mass (kg)]])+(Table1[[#This Row],[Midparent stature regression]]*Table1[[#This Row],[Adjusted Midparent Stature (cm)]])</f>
        <v>#N/A</v>
      </c>
      <c r="AC133" s="24" t="e">
        <f t="shared" si="13"/>
        <v>#N/A</v>
      </c>
      <c r="AD133" s="24" t="e">
        <f>-9.376+(0.0001882*Table1[[#This Row],[LL *SH]])+(0.0022*Table1[[#This Row],[Age*LL]])+(0.005841*Table1[[#This Row],[Age*SH]])-(0.002658*Table1[[#This Row],[Age*Mass]])+(0.07693*(Table1[[#This Row],[Mass/Stature]]*100))</f>
        <v>#N/A</v>
      </c>
      <c r="AE133" s="29" t="e">
        <f t="shared" si="14"/>
        <v>#N/A</v>
      </c>
      <c r="AF133" s="25" t="e">
        <f>-7.709133+(0.0042232*(Table1[[#This Row],[Age]]*Table1[[#This Row],[Stature (cm)]]))</f>
        <v>#N/A</v>
      </c>
      <c r="AG133" s="30" t="e">
        <f>Table1[[#This Row],[Age]]-Table1[[#This Row],[Moore Maturity Offset]]</f>
        <v>#N/A</v>
      </c>
    </row>
    <row r="134" spans="1:33" ht="25" customHeight="1" x14ac:dyDescent="0.2">
      <c r="A134" s="23"/>
      <c r="B134" s="28" t="e">
        <f t="shared" si="15"/>
        <v>#N/A</v>
      </c>
      <c r="C134" s="28" t="e">
        <f>VLOOKUP(Table1[[#This Row],[Name]], TBL_Player, 3, FALSE)</f>
        <v>#N/A</v>
      </c>
      <c r="D134" s="73"/>
      <c r="E134" s="15" t="e">
        <f>VLOOKUP(Table1[[#This Row],[Name]],TBL_Player,5,FALSE)</f>
        <v>#N/A</v>
      </c>
      <c r="F134" s="16" t="e">
        <f>(Table1[[#This Row],[Data Collection Date]]-E134)/365.25</f>
        <v>#N/A</v>
      </c>
      <c r="G134" s="79"/>
      <c r="H134" s="79"/>
      <c r="I134" s="75">
        <f>Table1[[#This Row],[Stature (cm)]]-Table1[[#This Row],[Sitting Height (cm)]]</f>
        <v>0</v>
      </c>
      <c r="J134" s="79"/>
      <c r="K134" s="76">
        <f>Table1[[#This Row],[Leg Length (cm)]]*Table1[[#This Row],[Sitting Height (cm)]]</f>
        <v>0</v>
      </c>
      <c r="L134" s="80" t="e">
        <f>Table1[[#This Row],[Age]]*Table1[[#This Row],[Leg Length (cm)]]</f>
        <v>#N/A</v>
      </c>
      <c r="M134" s="80" t="e">
        <f>Table1[[#This Row],[Age]]*Table1[[#This Row],[Sitting Height (cm)]]</f>
        <v>#N/A</v>
      </c>
      <c r="N134" s="80" t="e">
        <f>Table1[[#This Row],[Age]]*Table1[[#This Row],[Body Mass (kg)]]</f>
        <v>#N/A</v>
      </c>
      <c r="O134" s="81" t="e">
        <f>Table1[[#This Row],[Body Mass (kg)]]/Table1[[#This Row],[Stature (cm)]]*100</f>
        <v>#DIV/0!</v>
      </c>
      <c r="P134" s="81" t="e">
        <f>Table1[[#This Row],[Body Mass (kg)]]/Table1[[#This Row],[Stature (cm)]]</f>
        <v>#DIV/0!</v>
      </c>
      <c r="Q134" s="81" t="e">
        <f>VLOOKUP(Table1[[#This Row],[Age]],TBL_RegressionMale,2,TRUE)</f>
        <v>#N/A</v>
      </c>
      <c r="R134" s="81" t="e">
        <f>VLOOKUP(Table1[[#This Row],[Age]],TBL_RegressionMale,3,TRUE)</f>
        <v>#N/A</v>
      </c>
      <c r="S134" s="81" t="e">
        <f>VLOOKUP(Table1[[#This Row],[Age]],TBL_RegressionMale,4,TRUE)</f>
        <v>#N/A</v>
      </c>
      <c r="T134" s="81" t="e">
        <f>VLOOKUP(Table1[[#This Row],[Age]],TBL_RegressionMale,5,TRUE)</f>
        <v>#N/A</v>
      </c>
      <c r="U134" s="82"/>
      <c r="V134" s="78">
        <f>Table1[[#This Row],[Mother Height (cm)]]*0.3937</f>
        <v>0</v>
      </c>
      <c r="W134" s="80">
        <f>((Table1[[#This Row],[Mother Height (in)]]*0.953)+2.803)*2.54</f>
        <v>7.1196200000000003</v>
      </c>
      <c r="X134" s="82"/>
      <c r="Y134" s="27">
        <f>Table1[[#This Row],[Father Height (cm)]]*0.3937</f>
        <v>0</v>
      </c>
      <c r="Z134" s="19">
        <f>((Table1[[#This Row],[Father Heght (in)]]*0.955)+2.316)*2.54</f>
        <v>5.8826399999999994</v>
      </c>
      <c r="AA134" s="18">
        <f>(Table1[[#This Row],[Adjusted Mother Height (cm)]]+Table1[[#This Row],[Adjusted Father Height (cm)]])/2</f>
        <v>6.5011299999999999</v>
      </c>
      <c r="AB134" s="18" t="e">
        <f>Q134+(Table1[[#This Row],[Stature (in)]]*Table1[[#This Row],[Stature (cm)]])+(Table1[[#This Row],[Body Mass regression (lb)]]*Table1[[#This Row],[Body Mass (kg)]])+(Table1[[#This Row],[Midparent stature regression]]*Table1[[#This Row],[Adjusted Midparent Stature (cm)]])</f>
        <v>#N/A</v>
      </c>
      <c r="AC134" s="24" t="e">
        <f t="shared" si="13"/>
        <v>#N/A</v>
      </c>
      <c r="AD134" s="24" t="e">
        <f>-9.376+(0.0001882*Table1[[#This Row],[LL *SH]])+(0.0022*Table1[[#This Row],[Age*LL]])+(0.005841*Table1[[#This Row],[Age*SH]])-(0.002658*Table1[[#This Row],[Age*Mass]])+(0.07693*(Table1[[#This Row],[Mass/Stature]]*100))</f>
        <v>#N/A</v>
      </c>
      <c r="AE134" s="29" t="e">
        <f t="shared" si="14"/>
        <v>#N/A</v>
      </c>
      <c r="AF134" s="25" t="e">
        <f>-7.709133+(0.0042232*(Table1[[#This Row],[Age]]*Table1[[#This Row],[Stature (cm)]]))</f>
        <v>#N/A</v>
      </c>
      <c r="AG134" s="30" t="e">
        <f>Table1[[#This Row],[Age]]-Table1[[#This Row],[Moore Maturity Offset]]</f>
        <v>#N/A</v>
      </c>
    </row>
    <row r="135" spans="1:33" ht="25" customHeight="1" x14ac:dyDescent="0.2">
      <c r="A135" s="23"/>
      <c r="B135" s="28" t="e">
        <f t="shared" si="15"/>
        <v>#N/A</v>
      </c>
      <c r="C135" s="28" t="e">
        <f>VLOOKUP(Table1[[#This Row],[Name]], TBL_Player, 3, FALSE)</f>
        <v>#N/A</v>
      </c>
      <c r="D135" s="73"/>
      <c r="E135" s="15" t="e">
        <f>VLOOKUP(Table1[[#This Row],[Name]],TBL_Player,5,FALSE)</f>
        <v>#N/A</v>
      </c>
      <c r="F135" s="16" t="e">
        <f>(Table1[[#This Row],[Data Collection Date]]-E135)/365.25</f>
        <v>#N/A</v>
      </c>
      <c r="G135" s="79"/>
      <c r="H135" s="79"/>
      <c r="I135" s="75">
        <f>Table1[[#This Row],[Stature (cm)]]-Table1[[#This Row],[Sitting Height (cm)]]</f>
        <v>0</v>
      </c>
      <c r="J135" s="79"/>
      <c r="K135" s="76">
        <f>Table1[[#This Row],[Leg Length (cm)]]*Table1[[#This Row],[Sitting Height (cm)]]</f>
        <v>0</v>
      </c>
      <c r="L135" s="80" t="e">
        <f>Table1[[#This Row],[Age]]*Table1[[#This Row],[Leg Length (cm)]]</f>
        <v>#N/A</v>
      </c>
      <c r="M135" s="80" t="e">
        <f>Table1[[#This Row],[Age]]*Table1[[#This Row],[Sitting Height (cm)]]</f>
        <v>#N/A</v>
      </c>
      <c r="N135" s="80" t="e">
        <f>Table1[[#This Row],[Age]]*Table1[[#This Row],[Body Mass (kg)]]</f>
        <v>#N/A</v>
      </c>
      <c r="O135" s="81" t="e">
        <f>Table1[[#This Row],[Body Mass (kg)]]/Table1[[#This Row],[Stature (cm)]]*100</f>
        <v>#DIV/0!</v>
      </c>
      <c r="P135" s="81" t="e">
        <f>Table1[[#This Row],[Body Mass (kg)]]/Table1[[#This Row],[Stature (cm)]]</f>
        <v>#DIV/0!</v>
      </c>
      <c r="Q135" s="81" t="e">
        <f>VLOOKUP(Table1[[#This Row],[Age]],TBL_RegressionMale,2,TRUE)</f>
        <v>#N/A</v>
      </c>
      <c r="R135" s="81" t="e">
        <f>VLOOKUP(Table1[[#This Row],[Age]],TBL_RegressionMale,3,TRUE)</f>
        <v>#N/A</v>
      </c>
      <c r="S135" s="81" t="e">
        <f>VLOOKUP(Table1[[#This Row],[Age]],TBL_RegressionMale,4,TRUE)</f>
        <v>#N/A</v>
      </c>
      <c r="T135" s="81" t="e">
        <f>VLOOKUP(Table1[[#This Row],[Age]],TBL_RegressionMale,5,TRUE)</f>
        <v>#N/A</v>
      </c>
      <c r="U135" s="82"/>
      <c r="V135" s="78">
        <f>Table1[[#This Row],[Mother Height (cm)]]*0.3937</f>
        <v>0</v>
      </c>
      <c r="W135" s="80">
        <f>((Table1[[#This Row],[Mother Height (in)]]*0.953)+2.803)*2.54</f>
        <v>7.1196200000000003</v>
      </c>
      <c r="X135" s="82"/>
      <c r="Y135" s="27">
        <f>Table1[[#This Row],[Father Height (cm)]]*0.3937</f>
        <v>0</v>
      </c>
      <c r="Z135" s="19">
        <f>((Table1[[#This Row],[Father Heght (in)]]*0.955)+2.316)*2.54</f>
        <v>5.8826399999999994</v>
      </c>
      <c r="AA135" s="18">
        <f>(Table1[[#This Row],[Adjusted Mother Height (cm)]]+Table1[[#This Row],[Adjusted Father Height (cm)]])/2</f>
        <v>6.5011299999999999</v>
      </c>
      <c r="AB135" s="18" t="e">
        <f>Q135+(Table1[[#This Row],[Stature (in)]]*Table1[[#This Row],[Stature (cm)]])+(Table1[[#This Row],[Body Mass regression (lb)]]*Table1[[#This Row],[Body Mass (kg)]])+(Table1[[#This Row],[Midparent stature regression]]*Table1[[#This Row],[Adjusted Midparent Stature (cm)]])</f>
        <v>#N/A</v>
      </c>
      <c r="AC135" s="24" t="e">
        <f t="shared" si="13"/>
        <v>#N/A</v>
      </c>
      <c r="AD135" s="24" t="e">
        <f>-9.376+(0.0001882*Table1[[#This Row],[LL *SH]])+(0.0022*Table1[[#This Row],[Age*LL]])+(0.005841*Table1[[#This Row],[Age*SH]])-(0.002658*Table1[[#This Row],[Age*Mass]])+(0.07693*(Table1[[#This Row],[Mass/Stature]]*100))</f>
        <v>#N/A</v>
      </c>
      <c r="AE135" s="29" t="e">
        <f t="shared" si="14"/>
        <v>#N/A</v>
      </c>
      <c r="AF135" s="25" t="e">
        <f>-7.709133+(0.0042232*(Table1[[#This Row],[Age]]*Table1[[#This Row],[Stature (cm)]]))</f>
        <v>#N/A</v>
      </c>
      <c r="AG135" s="30" t="e">
        <f>Table1[[#This Row],[Age]]-Table1[[#This Row],[Moore Maturity Offset]]</f>
        <v>#N/A</v>
      </c>
    </row>
    <row r="136" spans="1:33" ht="25" customHeight="1" x14ac:dyDescent="0.2">
      <c r="A136" s="23"/>
      <c r="B136" s="28" t="e">
        <f t="shared" si="15"/>
        <v>#N/A</v>
      </c>
      <c r="C136" s="28" t="e">
        <f>VLOOKUP(Table1[[#This Row],[Name]], TBL_Player, 3, FALSE)</f>
        <v>#N/A</v>
      </c>
      <c r="D136" s="73"/>
      <c r="E136" s="15" t="e">
        <f>VLOOKUP(Table1[[#This Row],[Name]],TBL_Player,5,FALSE)</f>
        <v>#N/A</v>
      </c>
      <c r="F136" s="16" t="e">
        <f>(Table1[[#This Row],[Data Collection Date]]-E136)/365.25</f>
        <v>#N/A</v>
      </c>
      <c r="G136" s="79"/>
      <c r="H136" s="79"/>
      <c r="I136" s="75">
        <f>Table1[[#This Row],[Stature (cm)]]-Table1[[#This Row],[Sitting Height (cm)]]</f>
        <v>0</v>
      </c>
      <c r="J136" s="79"/>
      <c r="K136" s="76">
        <f>Table1[[#This Row],[Leg Length (cm)]]*Table1[[#This Row],[Sitting Height (cm)]]</f>
        <v>0</v>
      </c>
      <c r="L136" s="80" t="e">
        <f>Table1[[#This Row],[Age]]*Table1[[#This Row],[Leg Length (cm)]]</f>
        <v>#N/A</v>
      </c>
      <c r="M136" s="80" t="e">
        <f>Table1[[#This Row],[Age]]*Table1[[#This Row],[Sitting Height (cm)]]</f>
        <v>#N/A</v>
      </c>
      <c r="N136" s="80" t="e">
        <f>Table1[[#This Row],[Age]]*Table1[[#This Row],[Body Mass (kg)]]</f>
        <v>#N/A</v>
      </c>
      <c r="O136" s="81" t="e">
        <f>Table1[[#This Row],[Body Mass (kg)]]/Table1[[#This Row],[Stature (cm)]]*100</f>
        <v>#DIV/0!</v>
      </c>
      <c r="P136" s="81" t="e">
        <f>Table1[[#This Row],[Body Mass (kg)]]/Table1[[#This Row],[Stature (cm)]]</f>
        <v>#DIV/0!</v>
      </c>
      <c r="Q136" s="81" t="e">
        <f>VLOOKUP(Table1[[#This Row],[Age]],TBL_RegressionMale,2,TRUE)</f>
        <v>#N/A</v>
      </c>
      <c r="R136" s="81" t="e">
        <f>VLOOKUP(Table1[[#This Row],[Age]],TBL_RegressionMale,3,TRUE)</f>
        <v>#N/A</v>
      </c>
      <c r="S136" s="81" t="e">
        <f>VLOOKUP(Table1[[#This Row],[Age]],TBL_RegressionMale,4,TRUE)</f>
        <v>#N/A</v>
      </c>
      <c r="T136" s="81" t="e">
        <f>VLOOKUP(Table1[[#This Row],[Age]],TBL_RegressionMale,5,TRUE)</f>
        <v>#N/A</v>
      </c>
      <c r="U136" s="82"/>
      <c r="V136" s="78">
        <f>Table1[[#This Row],[Mother Height (cm)]]*0.3937</f>
        <v>0</v>
      </c>
      <c r="W136" s="80">
        <f>((Table1[[#This Row],[Mother Height (in)]]*0.953)+2.803)*2.54</f>
        <v>7.1196200000000003</v>
      </c>
      <c r="X136" s="82"/>
      <c r="Y136" s="27">
        <f>Table1[[#This Row],[Father Height (cm)]]*0.3937</f>
        <v>0</v>
      </c>
      <c r="Z136" s="19">
        <f>((Table1[[#This Row],[Father Heght (in)]]*0.955)+2.316)*2.54</f>
        <v>5.8826399999999994</v>
      </c>
      <c r="AA136" s="18">
        <f>(Table1[[#This Row],[Adjusted Mother Height (cm)]]+Table1[[#This Row],[Adjusted Father Height (cm)]])/2</f>
        <v>6.5011299999999999</v>
      </c>
      <c r="AB136" s="18" t="e">
        <f>Q136+(Table1[[#This Row],[Stature (in)]]*Table1[[#This Row],[Stature (cm)]])+(Table1[[#This Row],[Body Mass regression (lb)]]*Table1[[#This Row],[Body Mass (kg)]])+(Table1[[#This Row],[Midparent stature regression]]*Table1[[#This Row],[Adjusted Midparent Stature (cm)]])</f>
        <v>#N/A</v>
      </c>
      <c r="AC136" s="24" t="e">
        <f t="shared" si="13"/>
        <v>#N/A</v>
      </c>
      <c r="AD136" s="24" t="e">
        <f>-9.376+(0.0001882*Table1[[#This Row],[LL *SH]])+(0.0022*Table1[[#This Row],[Age*LL]])+(0.005841*Table1[[#This Row],[Age*SH]])-(0.002658*Table1[[#This Row],[Age*Mass]])+(0.07693*(Table1[[#This Row],[Mass/Stature]]*100))</f>
        <v>#N/A</v>
      </c>
      <c r="AE136" s="29" t="e">
        <f t="shared" si="14"/>
        <v>#N/A</v>
      </c>
      <c r="AF136" s="25" t="e">
        <f>-7.709133+(0.0042232*(Table1[[#This Row],[Age]]*Table1[[#This Row],[Stature (cm)]]))</f>
        <v>#N/A</v>
      </c>
      <c r="AG136" s="30" t="e">
        <f>Table1[[#This Row],[Age]]-Table1[[#This Row],[Moore Maturity Offset]]</f>
        <v>#N/A</v>
      </c>
    </row>
    <row r="137" spans="1:33" ht="25" customHeight="1" x14ac:dyDescent="0.2">
      <c r="A137" s="23"/>
      <c r="B137" s="28" t="e">
        <f t="shared" si="15"/>
        <v>#N/A</v>
      </c>
      <c r="C137" s="28" t="e">
        <f>VLOOKUP(Table1[[#This Row],[Name]], TBL_Player, 3, FALSE)</f>
        <v>#N/A</v>
      </c>
      <c r="D137" s="73"/>
      <c r="E137" s="15" t="e">
        <f>VLOOKUP(Table1[[#This Row],[Name]],TBL_Player,5,FALSE)</f>
        <v>#N/A</v>
      </c>
      <c r="F137" s="16" t="e">
        <f>(Table1[[#This Row],[Data Collection Date]]-E137)/365.25</f>
        <v>#N/A</v>
      </c>
      <c r="G137" s="79"/>
      <c r="H137" s="79"/>
      <c r="I137" s="75">
        <f>Table1[[#This Row],[Stature (cm)]]-Table1[[#This Row],[Sitting Height (cm)]]</f>
        <v>0</v>
      </c>
      <c r="J137" s="79"/>
      <c r="K137" s="76">
        <f>Table1[[#This Row],[Leg Length (cm)]]*Table1[[#This Row],[Sitting Height (cm)]]</f>
        <v>0</v>
      </c>
      <c r="L137" s="80" t="e">
        <f>Table1[[#This Row],[Age]]*Table1[[#This Row],[Leg Length (cm)]]</f>
        <v>#N/A</v>
      </c>
      <c r="M137" s="80" t="e">
        <f>Table1[[#This Row],[Age]]*Table1[[#This Row],[Sitting Height (cm)]]</f>
        <v>#N/A</v>
      </c>
      <c r="N137" s="80" t="e">
        <f>Table1[[#This Row],[Age]]*Table1[[#This Row],[Body Mass (kg)]]</f>
        <v>#N/A</v>
      </c>
      <c r="O137" s="81" t="e">
        <f>Table1[[#This Row],[Body Mass (kg)]]/Table1[[#This Row],[Stature (cm)]]*100</f>
        <v>#DIV/0!</v>
      </c>
      <c r="P137" s="81" t="e">
        <f>Table1[[#This Row],[Body Mass (kg)]]/Table1[[#This Row],[Stature (cm)]]</f>
        <v>#DIV/0!</v>
      </c>
      <c r="Q137" s="81" t="e">
        <f>VLOOKUP(Table1[[#This Row],[Age]],TBL_RegressionMale,2,TRUE)</f>
        <v>#N/A</v>
      </c>
      <c r="R137" s="81" t="e">
        <f>VLOOKUP(Table1[[#This Row],[Age]],TBL_RegressionMale,3,TRUE)</f>
        <v>#N/A</v>
      </c>
      <c r="S137" s="81" t="e">
        <f>VLOOKUP(Table1[[#This Row],[Age]],TBL_RegressionMale,4,TRUE)</f>
        <v>#N/A</v>
      </c>
      <c r="T137" s="81" t="e">
        <f>VLOOKUP(Table1[[#This Row],[Age]],TBL_RegressionMale,5,TRUE)</f>
        <v>#N/A</v>
      </c>
      <c r="U137" s="82"/>
      <c r="V137" s="78">
        <f>Table1[[#This Row],[Mother Height (cm)]]*0.3937</f>
        <v>0</v>
      </c>
      <c r="W137" s="80">
        <f>((Table1[[#This Row],[Mother Height (in)]]*0.953)+2.803)*2.54</f>
        <v>7.1196200000000003</v>
      </c>
      <c r="X137" s="82"/>
      <c r="Y137" s="27">
        <f>Table1[[#This Row],[Father Height (cm)]]*0.3937</f>
        <v>0</v>
      </c>
      <c r="Z137" s="19">
        <f>((Table1[[#This Row],[Father Heght (in)]]*0.955)+2.316)*2.54</f>
        <v>5.8826399999999994</v>
      </c>
      <c r="AA137" s="18">
        <f>(Table1[[#This Row],[Adjusted Mother Height (cm)]]+Table1[[#This Row],[Adjusted Father Height (cm)]])/2</f>
        <v>6.5011299999999999</v>
      </c>
      <c r="AB137" s="18" t="e">
        <f>Q137+(Table1[[#This Row],[Stature (in)]]*Table1[[#This Row],[Stature (cm)]])+(Table1[[#This Row],[Body Mass regression (lb)]]*Table1[[#This Row],[Body Mass (kg)]])+(Table1[[#This Row],[Midparent stature regression]]*Table1[[#This Row],[Adjusted Midparent Stature (cm)]])</f>
        <v>#N/A</v>
      </c>
      <c r="AC137" s="24" t="e">
        <f t="shared" si="13"/>
        <v>#N/A</v>
      </c>
      <c r="AD137" s="24" t="e">
        <f>-9.376+(0.0001882*Table1[[#This Row],[LL *SH]])+(0.0022*Table1[[#This Row],[Age*LL]])+(0.005841*Table1[[#This Row],[Age*SH]])-(0.002658*Table1[[#This Row],[Age*Mass]])+(0.07693*(Table1[[#This Row],[Mass/Stature]]*100))</f>
        <v>#N/A</v>
      </c>
      <c r="AE137" s="29" t="e">
        <f t="shared" si="14"/>
        <v>#N/A</v>
      </c>
      <c r="AF137" s="25" t="e">
        <f>-7.709133+(0.0042232*(Table1[[#This Row],[Age]]*Table1[[#This Row],[Stature (cm)]]))</f>
        <v>#N/A</v>
      </c>
      <c r="AG137" s="30" t="e">
        <f>Table1[[#This Row],[Age]]-Table1[[#This Row],[Moore Maturity Offset]]</f>
        <v>#N/A</v>
      </c>
    </row>
    <row r="138" spans="1:33" ht="25" customHeight="1" x14ac:dyDescent="0.2">
      <c r="A138" s="23"/>
      <c r="B138" s="28" t="e">
        <f t="shared" si="15"/>
        <v>#N/A</v>
      </c>
      <c r="C138" s="28" t="e">
        <f>VLOOKUP(Table1[[#This Row],[Name]], TBL_Player, 3, FALSE)</f>
        <v>#N/A</v>
      </c>
      <c r="D138" s="73"/>
      <c r="E138" s="15" t="e">
        <f>VLOOKUP(Table1[[#This Row],[Name]],TBL_Player,5,FALSE)</f>
        <v>#N/A</v>
      </c>
      <c r="F138" s="16" t="e">
        <f>(Table1[[#This Row],[Data Collection Date]]-E138)/365.25</f>
        <v>#N/A</v>
      </c>
      <c r="G138" s="79"/>
      <c r="H138" s="79"/>
      <c r="I138" s="75">
        <f>Table1[[#This Row],[Stature (cm)]]-Table1[[#This Row],[Sitting Height (cm)]]</f>
        <v>0</v>
      </c>
      <c r="J138" s="79"/>
      <c r="K138" s="76">
        <f>Table1[[#This Row],[Leg Length (cm)]]*Table1[[#This Row],[Sitting Height (cm)]]</f>
        <v>0</v>
      </c>
      <c r="L138" s="80" t="e">
        <f>Table1[[#This Row],[Age]]*Table1[[#This Row],[Leg Length (cm)]]</f>
        <v>#N/A</v>
      </c>
      <c r="M138" s="80" t="e">
        <f>Table1[[#This Row],[Age]]*Table1[[#This Row],[Sitting Height (cm)]]</f>
        <v>#N/A</v>
      </c>
      <c r="N138" s="80" t="e">
        <f>Table1[[#This Row],[Age]]*Table1[[#This Row],[Body Mass (kg)]]</f>
        <v>#N/A</v>
      </c>
      <c r="O138" s="81" t="e">
        <f>Table1[[#This Row],[Body Mass (kg)]]/Table1[[#This Row],[Stature (cm)]]*100</f>
        <v>#DIV/0!</v>
      </c>
      <c r="P138" s="81" t="e">
        <f>Table1[[#This Row],[Body Mass (kg)]]/Table1[[#This Row],[Stature (cm)]]</f>
        <v>#DIV/0!</v>
      </c>
      <c r="Q138" s="81" t="e">
        <f>VLOOKUP(Table1[[#This Row],[Age]],TBL_RegressionMale,2,TRUE)</f>
        <v>#N/A</v>
      </c>
      <c r="R138" s="81" t="e">
        <f>VLOOKUP(Table1[[#This Row],[Age]],TBL_RegressionMale,3,TRUE)</f>
        <v>#N/A</v>
      </c>
      <c r="S138" s="81" t="e">
        <f>VLOOKUP(Table1[[#This Row],[Age]],TBL_RegressionMale,4,TRUE)</f>
        <v>#N/A</v>
      </c>
      <c r="T138" s="81" t="e">
        <f>VLOOKUP(Table1[[#This Row],[Age]],TBL_RegressionMale,5,TRUE)</f>
        <v>#N/A</v>
      </c>
      <c r="U138" s="82"/>
      <c r="V138" s="78">
        <f>Table1[[#This Row],[Mother Height (cm)]]*0.3937</f>
        <v>0</v>
      </c>
      <c r="W138" s="80">
        <f>((Table1[[#This Row],[Mother Height (in)]]*0.953)+2.803)*2.54</f>
        <v>7.1196200000000003</v>
      </c>
      <c r="X138" s="82"/>
      <c r="Y138" s="27">
        <f>Table1[[#This Row],[Father Height (cm)]]*0.3937</f>
        <v>0</v>
      </c>
      <c r="Z138" s="19">
        <f>((Table1[[#This Row],[Father Heght (in)]]*0.955)+2.316)*2.54</f>
        <v>5.8826399999999994</v>
      </c>
      <c r="AA138" s="18">
        <f>(Table1[[#This Row],[Adjusted Mother Height (cm)]]+Table1[[#This Row],[Adjusted Father Height (cm)]])/2</f>
        <v>6.5011299999999999</v>
      </c>
      <c r="AB138" s="18" t="e">
        <f>Q138+(Table1[[#This Row],[Stature (in)]]*Table1[[#This Row],[Stature (cm)]])+(Table1[[#This Row],[Body Mass regression (lb)]]*Table1[[#This Row],[Body Mass (kg)]])+(Table1[[#This Row],[Midparent stature regression]]*Table1[[#This Row],[Adjusted Midparent Stature (cm)]])</f>
        <v>#N/A</v>
      </c>
      <c r="AC138" s="24" t="e">
        <f t="shared" si="13"/>
        <v>#N/A</v>
      </c>
      <c r="AD138" s="24" t="e">
        <f>-9.376+(0.0001882*Table1[[#This Row],[LL *SH]])+(0.0022*Table1[[#This Row],[Age*LL]])+(0.005841*Table1[[#This Row],[Age*SH]])-(0.002658*Table1[[#This Row],[Age*Mass]])+(0.07693*(Table1[[#This Row],[Mass/Stature]]*100))</f>
        <v>#N/A</v>
      </c>
      <c r="AE138" s="29" t="e">
        <f t="shared" si="14"/>
        <v>#N/A</v>
      </c>
      <c r="AF138" s="25" t="e">
        <f>-7.709133+(0.0042232*(Table1[[#This Row],[Age]]*Table1[[#This Row],[Stature (cm)]]))</f>
        <v>#N/A</v>
      </c>
      <c r="AG138" s="30" t="e">
        <f>Table1[[#This Row],[Age]]-Table1[[#This Row],[Moore Maturity Offset]]</f>
        <v>#N/A</v>
      </c>
    </row>
    <row r="139" spans="1:33" ht="25" customHeight="1" x14ac:dyDescent="0.2">
      <c r="A139" s="23"/>
      <c r="B139" s="28" t="e">
        <f t="shared" si="15"/>
        <v>#N/A</v>
      </c>
      <c r="C139" s="28" t="e">
        <f>VLOOKUP(Table1[[#This Row],[Name]], TBL_Player, 3, FALSE)</f>
        <v>#N/A</v>
      </c>
      <c r="D139" s="73"/>
      <c r="E139" s="15" t="e">
        <f>VLOOKUP(Table1[[#This Row],[Name]],TBL_Player,5,FALSE)</f>
        <v>#N/A</v>
      </c>
      <c r="F139" s="16" t="e">
        <f>(Table1[[#This Row],[Data Collection Date]]-E139)/365.25</f>
        <v>#N/A</v>
      </c>
      <c r="G139" s="79"/>
      <c r="H139" s="79"/>
      <c r="I139" s="75">
        <f>Table1[[#This Row],[Stature (cm)]]-Table1[[#This Row],[Sitting Height (cm)]]</f>
        <v>0</v>
      </c>
      <c r="J139" s="79"/>
      <c r="K139" s="76">
        <f>Table1[[#This Row],[Leg Length (cm)]]*Table1[[#This Row],[Sitting Height (cm)]]</f>
        <v>0</v>
      </c>
      <c r="L139" s="80" t="e">
        <f>Table1[[#This Row],[Age]]*Table1[[#This Row],[Leg Length (cm)]]</f>
        <v>#N/A</v>
      </c>
      <c r="M139" s="80" t="e">
        <f>Table1[[#This Row],[Age]]*Table1[[#This Row],[Sitting Height (cm)]]</f>
        <v>#N/A</v>
      </c>
      <c r="N139" s="80" t="e">
        <f>Table1[[#This Row],[Age]]*Table1[[#This Row],[Body Mass (kg)]]</f>
        <v>#N/A</v>
      </c>
      <c r="O139" s="81" t="e">
        <f>Table1[[#This Row],[Body Mass (kg)]]/Table1[[#This Row],[Stature (cm)]]*100</f>
        <v>#DIV/0!</v>
      </c>
      <c r="P139" s="81" t="e">
        <f>Table1[[#This Row],[Body Mass (kg)]]/Table1[[#This Row],[Stature (cm)]]</f>
        <v>#DIV/0!</v>
      </c>
      <c r="Q139" s="81" t="e">
        <f>VLOOKUP(Table1[[#This Row],[Age]],TBL_RegressionMale,2,TRUE)</f>
        <v>#N/A</v>
      </c>
      <c r="R139" s="81" t="e">
        <f>VLOOKUP(Table1[[#This Row],[Age]],TBL_RegressionMale,3,TRUE)</f>
        <v>#N/A</v>
      </c>
      <c r="S139" s="81" t="e">
        <f>VLOOKUP(Table1[[#This Row],[Age]],TBL_RegressionMale,4,TRUE)</f>
        <v>#N/A</v>
      </c>
      <c r="T139" s="81" t="e">
        <f>VLOOKUP(Table1[[#This Row],[Age]],TBL_RegressionMale,5,TRUE)</f>
        <v>#N/A</v>
      </c>
      <c r="U139" s="82"/>
      <c r="V139" s="78">
        <f>Table1[[#This Row],[Mother Height (cm)]]*0.3937</f>
        <v>0</v>
      </c>
      <c r="W139" s="80">
        <f>((Table1[[#This Row],[Mother Height (in)]]*0.953)+2.803)*2.54</f>
        <v>7.1196200000000003</v>
      </c>
      <c r="X139" s="82"/>
      <c r="Y139" s="27">
        <f>Table1[[#This Row],[Father Height (cm)]]*0.3937</f>
        <v>0</v>
      </c>
      <c r="Z139" s="19">
        <f>((Table1[[#This Row],[Father Heght (in)]]*0.955)+2.316)*2.54</f>
        <v>5.8826399999999994</v>
      </c>
      <c r="AA139" s="18">
        <f>(Table1[[#This Row],[Adjusted Mother Height (cm)]]+Table1[[#This Row],[Adjusted Father Height (cm)]])/2</f>
        <v>6.5011299999999999</v>
      </c>
      <c r="AB139" s="18" t="e">
        <f>Q139+(Table1[[#This Row],[Stature (in)]]*Table1[[#This Row],[Stature (cm)]])+(Table1[[#This Row],[Body Mass regression (lb)]]*Table1[[#This Row],[Body Mass (kg)]])+(Table1[[#This Row],[Midparent stature regression]]*Table1[[#This Row],[Adjusted Midparent Stature (cm)]])</f>
        <v>#N/A</v>
      </c>
      <c r="AC139" s="24" t="e">
        <f t="shared" si="13"/>
        <v>#N/A</v>
      </c>
      <c r="AD139" s="24" t="e">
        <f>-9.376+(0.0001882*Table1[[#This Row],[LL *SH]])+(0.0022*Table1[[#This Row],[Age*LL]])+(0.005841*Table1[[#This Row],[Age*SH]])-(0.002658*Table1[[#This Row],[Age*Mass]])+(0.07693*(Table1[[#This Row],[Mass/Stature]]*100))</f>
        <v>#N/A</v>
      </c>
      <c r="AE139" s="29" t="e">
        <f t="shared" si="14"/>
        <v>#N/A</v>
      </c>
      <c r="AF139" s="25" t="e">
        <f>-7.709133+(0.0042232*(Table1[[#This Row],[Age]]*Table1[[#This Row],[Stature (cm)]]))</f>
        <v>#N/A</v>
      </c>
      <c r="AG139" s="30" t="e">
        <f>Table1[[#This Row],[Age]]-Table1[[#This Row],[Moore Maturity Offset]]</f>
        <v>#N/A</v>
      </c>
    </row>
    <row r="140" spans="1:33" ht="25" customHeight="1" x14ac:dyDescent="0.2">
      <c r="A140" s="23"/>
      <c r="B140" s="28" t="e">
        <f t="shared" si="15"/>
        <v>#N/A</v>
      </c>
      <c r="C140" s="28" t="e">
        <f>VLOOKUP(Table1[[#This Row],[Name]], TBL_Player, 3, FALSE)</f>
        <v>#N/A</v>
      </c>
      <c r="D140" s="73"/>
      <c r="E140" s="15" t="e">
        <f>VLOOKUP(Table1[[#This Row],[Name]],TBL_Player,5,FALSE)</f>
        <v>#N/A</v>
      </c>
      <c r="F140" s="16" t="e">
        <f>(Table1[[#This Row],[Data Collection Date]]-E140)/365.25</f>
        <v>#N/A</v>
      </c>
      <c r="G140" s="79"/>
      <c r="H140" s="79"/>
      <c r="I140" s="75">
        <f>Table1[[#This Row],[Stature (cm)]]-Table1[[#This Row],[Sitting Height (cm)]]</f>
        <v>0</v>
      </c>
      <c r="J140" s="79"/>
      <c r="K140" s="76">
        <f>Table1[[#This Row],[Leg Length (cm)]]*Table1[[#This Row],[Sitting Height (cm)]]</f>
        <v>0</v>
      </c>
      <c r="L140" s="80" t="e">
        <f>Table1[[#This Row],[Age]]*Table1[[#This Row],[Leg Length (cm)]]</f>
        <v>#N/A</v>
      </c>
      <c r="M140" s="80" t="e">
        <f>Table1[[#This Row],[Age]]*Table1[[#This Row],[Sitting Height (cm)]]</f>
        <v>#N/A</v>
      </c>
      <c r="N140" s="80" t="e">
        <f>Table1[[#This Row],[Age]]*Table1[[#This Row],[Body Mass (kg)]]</f>
        <v>#N/A</v>
      </c>
      <c r="O140" s="81" t="e">
        <f>Table1[[#This Row],[Body Mass (kg)]]/Table1[[#This Row],[Stature (cm)]]*100</f>
        <v>#DIV/0!</v>
      </c>
      <c r="P140" s="81" t="e">
        <f>Table1[[#This Row],[Body Mass (kg)]]/Table1[[#This Row],[Stature (cm)]]</f>
        <v>#DIV/0!</v>
      </c>
      <c r="Q140" s="81" t="e">
        <f>VLOOKUP(Table1[[#This Row],[Age]],TBL_RegressionMale,2,TRUE)</f>
        <v>#N/A</v>
      </c>
      <c r="R140" s="81" t="e">
        <f>VLOOKUP(Table1[[#This Row],[Age]],TBL_RegressionMale,3,TRUE)</f>
        <v>#N/A</v>
      </c>
      <c r="S140" s="81" t="e">
        <f>VLOOKUP(Table1[[#This Row],[Age]],TBL_RegressionMale,4,TRUE)</f>
        <v>#N/A</v>
      </c>
      <c r="T140" s="81" t="e">
        <f>VLOOKUP(Table1[[#This Row],[Age]],TBL_RegressionMale,5,TRUE)</f>
        <v>#N/A</v>
      </c>
      <c r="U140" s="82"/>
      <c r="V140" s="78">
        <f>Table1[[#This Row],[Mother Height (cm)]]*0.3937</f>
        <v>0</v>
      </c>
      <c r="W140" s="80">
        <f>((Table1[[#This Row],[Mother Height (in)]]*0.953)+2.803)*2.54</f>
        <v>7.1196200000000003</v>
      </c>
      <c r="X140" s="82"/>
      <c r="Y140" s="27">
        <f>Table1[[#This Row],[Father Height (cm)]]*0.3937</f>
        <v>0</v>
      </c>
      <c r="Z140" s="19">
        <f>((Table1[[#This Row],[Father Heght (in)]]*0.955)+2.316)*2.54</f>
        <v>5.8826399999999994</v>
      </c>
      <c r="AA140" s="18">
        <f>(Table1[[#This Row],[Adjusted Mother Height (cm)]]+Table1[[#This Row],[Adjusted Father Height (cm)]])/2</f>
        <v>6.5011299999999999</v>
      </c>
      <c r="AB140" s="18" t="e">
        <f>Q140+(Table1[[#This Row],[Stature (in)]]*Table1[[#This Row],[Stature (cm)]])+(Table1[[#This Row],[Body Mass regression (lb)]]*Table1[[#This Row],[Body Mass (kg)]])+(Table1[[#This Row],[Midparent stature regression]]*Table1[[#This Row],[Adjusted Midparent Stature (cm)]])</f>
        <v>#N/A</v>
      </c>
      <c r="AC140" s="24" t="e">
        <f t="shared" si="13"/>
        <v>#N/A</v>
      </c>
      <c r="AD140" s="24" t="e">
        <f>-9.376+(0.0001882*Table1[[#This Row],[LL *SH]])+(0.0022*Table1[[#This Row],[Age*LL]])+(0.005841*Table1[[#This Row],[Age*SH]])-(0.002658*Table1[[#This Row],[Age*Mass]])+(0.07693*(Table1[[#This Row],[Mass/Stature]]*100))</f>
        <v>#N/A</v>
      </c>
      <c r="AE140" s="29" t="e">
        <f t="shared" si="14"/>
        <v>#N/A</v>
      </c>
      <c r="AF140" s="25" t="e">
        <f>-7.709133+(0.0042232*(Table1[[#This Row],[Age]]*Table1[[#This Row],[Stature (cm)]]))</f>
        <v>#N/A</v>
      </c>
      <c r="AG140" s="30" t="e">
        <f>Table1[[#This Row],[Age]]-Table1[[#This Row],[Moore Maturity Offset]]</f>
        <v>#N/A</v>
      </c>
    </row>
    <row r="141" spans="1:33" ht="25" customHeight="1" x14ac:dyDescent="0.2">
      <c r="A141" s="23"/>
      <c r="B141" s="28" t="e">
        <f t="shared" si="15"/>
        <v>#N/A</v>
      </c>
      <c r="C141" s="28" t="e">
        <f>VLOOKUP(Table1[[#This Row],[Name]], TBL_Player, 3, FALSE)</f>
        <v>#N/A</v>
      </c>
      <c r="D141" s="73"/>
      <c r="E141" s="15" t="e">
        <f>VLOOKUP(Table1[[#This Row],[Name]],TBL_Player,5,FALSE)</f>
        <v>#N/A</v>
      </c>
      <c r="F141" s="16" t="e">
        <f>(Table1[[#This Row],[Data Collection Date]]-E141)/365.25</f>
        <v>#N/A</v>
      </c>
      <c r="G141" s="79"/>
      <c r="H141" s="79"/>
      <c r="I141" s="75">
        <f>Table1[[#This Row],[Stature (cm)]]-Table1[[#This Row],[Sitting Height (cm)]]</f>
        <v>0</v>
      </c>
      <c r="J141" s="79"/>
      <c r="K141" s="76">
        <f>Table1[[#This Row],[Leg Length (cm)]]*Table1[[#This Row],[Sitting Height (cm)]]</f>
        <v>0</v>
      </c>
      <c r="L141" s="80" t="e">
        <f>Table1[[#This Row],[Age]]*Table1[[#This Row],[Leg Length (cm)]]</f>
        <v>#N/A</v>
      </c>
      <c r="M141" s="80" t="e">
        <f>Table1[[#This Row],[Age]]*Table1[[#This Row],[Sitting Height (cm)]]</f>
        <v>#N/A</v>
      </c>
      <c r="N141" s="80" t="e">
        <f>Table1[[#This Row],[Age]]*Table1[[#This Row],[Body Mass (kg)]]</f>
        <v>#N/A</v>
      </c>
      <c r="O141" s="81" t="e">
        <f>Table1[[#This Row],[Body Mass (kg)]]/Table1[[#This Row],[Stature (cm)]]*100</f>
        <v>#DIV/0!</v>
      </c>
      <c r="P141" s="81" t="e">
        <f>Table1[[#This Row],[Body Mass (kg)]]/Table1[[#This Row],[Stature (cm)]]</f>
        <v>#DIV/0!</v>
      </c>
      <c r="Q141" s="81" t="e">
        <f>VLOOKUP(Table1[[#This Row],[Age]],TBL_RegressionMale,2,TRUE)</f>
        <v>#N/A</v>
      </c>
      <c r="R141" s="81" t="e">
        <f>VLOOKUP(Table1[[#This Row],[Age]],TBL_RegressionMale,3,TRUE)</f>
        <v>#N/A</v>
      </c>
      <c r="S141" s="81" t="e">
        <f>VLOOKUP(Table1[[#This Row],[Age]],TBL_RegressionMale,4,TRUE)</f>
        <v>#N/A</v>
      </c>
      <c r="T141" s="81" t="e">
        <f>VLOOKUP(Table1[[#This Row],[Age]],TBL_RegressionMale,5,TRUE)</f>
        <v>#N/A</v>
      </c>
      <c r="U141" s="82"/>
      <c r="V141" s="78">
        <f>Table1[[#This Row],[Mother Height (cm)]]*0.3937</f>
        <v>0</v>
      </c>
      <c r="W141" s="80">
        <f>((Table1[[#This Row],[Mother Height (in)]]*0.953)+2.803)*2.54</f>
        <v>7.1196200000000003</v>
      </c>
      <c r="X141" s="82"/>
      <c r="Y141" s="27">
        <f>Table1[[#This Row],[Father Height (cm)]]*0.3937</f>
        <v>0</v>
      </c>
      <c r="Z141" s="19">
        <f>((Table1[[#This Row],[Father Heght (in)]]*0.955)+2.316)*2.54</f>
        <v>5.8826399999999994</v>
      </c>
      <c r="AA141" s="18">
        <f>(Table1[[#This Row],[Adjusted Mother Height (cm)]]+Table1[[#This Row],[Adjusted Father Height (cm)]])/2</f>
        <v>6.5011299999999999</v>
      </c>
      <c r="AB141" s="18" t="e">
        <f>Q141+(Table1[[#This Row],[Stature (in)]]*Table1[[#This Row],[Stature (cm)]])+(Table1[[#This Row],[Body Mass regression (lb)]]*Table1[[#This Row],[Body Mass (kg)]])+(Table1[[#This Row],[Midparent stature regression]]*Table1[[#This Row],[Adjusted Midparent Stature (cm)]])</f>
        <v>#N/A</v>
      </c>
      <c r="AC141" s="24" t="e">
        <f t="shared" si="13"/>
        <v>#N/A</v>
      </c>
      <c r="AD141" s="24" t="e">
        <f>-9.376+(0.0001882*Table1[[#This Row],[LL *SH]])+(0.0022*Table1[[#This Row],[Age*LL]])+(0.005841*Table1[[#This Row],[Age*SH]])-(0.002658*Table1[[#This Row],[Age*Mass]])+(0.07693*(Table1[[#This Row],[Mass/Stature]]*100))</f>
        <v>#N/A</v>
      </c>
      <c r="AE141" s="29" t="e">
        <f t="shared" si="14"/>
        <v>#N/A</v>
      </c>
      <c r="AF141" s="25" t="e">
        <f>-7.709133+(0.0042232*(Table1[[#This Row],[Age]]*Table1[[#This Row],[Stature (cm)]]))</f>
        <v>#N/A</v>
      </c>
      <c r="AG141" s="30" t="e">
        <f>Table1[[#This Row],[Age]]-Table1[[#This Row],[Moore Maturity Offset]]</f>
        <v>#N/A</v>
      </c>
    </row>
    <row r="142" spans="1:33" ht="25" customHeight="1" x14ac:dyDescent="0.2">
      <c r="A142" s="23"/>
      <c r="B142" s="28" t="e">
        <f t="shared" si="15"/>
        <v>#N/A</v>
      </c>
      <c r="C142" s="28" t="e">
        <f>VLOOKUP(Table1[[#This Row],[Name]], TBL_Player, 3, FALSE)</f>
        <v>#N/A</v>
      </c>
      <c r="D142" s="73"/>
      <c r="E142" s="15" t="e">
        <f>VLOOKUP(Table1[[#This Row],[Name]],TBL_Player,5,FALSE)</f>
        <v>#N/A</v>
      </c>
      <c r="F142" s="16" t="e">
        <f>(Table1[[#This Row],[Data Collection Date]]-E142)/365.25</f>
        <v>#N/A</v>
      </c>
      <c r="G142" s="79"/>
      <c r="H142" s="79"/>
      <c r="I142" s="75">
        <f>Table1[[#This Row],[Stature (cm)]]-Table1[[#This Row],[Sitting Height (cm)]]</f>
        <v>0</v>
      </c>
      <c r="J142" s="79"/>
      <c r="K142" s="76">
        <f>Table1[[#This Row],[Leg Length (cm)]]*Table1[[#This Row],[Sitting Height (cm)]]</f>
        <v>0</v>
      </c>
      <c r="L142" s="80" t="e">
        <f>Table1[[#This Row],[Age]]*Table1[[#This Row],[Leg Length (cm)]]</f>
        <v>#N/A</v>
      </c>
      <c r="M142" s="80" t="e">
        <f>Table1[[#This Row],[Age]]*Table1[[#This Row],[Sitting Height (cm)]]</f>
        <v>#N/A</v>
      </c>
      <c r="N142" s="80" t="e">
        <f>Table1[[#This Row],[Age]]*Table1[[#This Row],[Body Mass (kg)]]</f>
        <v>#N/A</v>
      </c>
      <c r="O142" s="81" t="e">
        <f>Table1[[#This Row],[Body Mass (kg)]]/Table1[[#This Row],[Stature (cm)]]*100</f>
        <v>#DIV/0!</v>
      </c>
      <c r="P142" s="81" t="e">
        <f>Table1[[#This Row],[Body Mass (kg)]]/Table1[[#This Row],[Stature (cm)]]</f>
        <v>#DIV/0!</v>
      </c>
      <c r="Q142" s="81" t="e">
        <f>VLOOKUP(Table1[[#This Row],[Age]],TBL_RegressionMale,2,TRUE)</f>
        <v>#N/A</v>
      </c>
      <c r="R142" s="81" t="e">
        <f>VLOOKUP(Table1[[#This Row],[Age]],TBL_RegressionMale,3,TRUE)</f>
        <v>#N/A</v>
      </c>
      <c r="S142" s="81" t="e">
        <f>VLOOKUP(Table1[[#This Row],[Age]],TBL_RegressionMale,4,TRUE)</f>
        <v>#N/A</v>
      </c>
      <c r="T142" s="81" t="e">
        <f>VLOOKUP(Table1[[#This Row],[Age]],TBL_RegressionMale,5,TRUE)</f>
        <v>#N/A</v>
      </c>
      <c r="U142" s="82"/>
      <c r="V142" s="78">
        <f>Table1[[#This Row],[Mother Height (cm)]]*0.3937</f>
        <v>0</v>
      </c>
      <c r="W142" s="80">
        <f>((Table1[[#This Row],[Mother Height (in)]]*0.953)+2.803)*2.54</f>
        <v>7.1196200000000003</v>
      </c>
      <c r="X142" s="82"/>
      <c r="Y142" s="27">
        <f>Table1[[#This Row],[Father Height (cm)]]*0.3937</f>
        <v>0</v>
      </c>
      <c r="Z142" s="19">
        <f>((Table1[[#This Row],[Father Heght (in)]]*0.955)+2.316)*2.54</f>
        <v>5.8826399999999994</v>
      </c>
      <c r="AA142" s="18">
        <f>(Table1[[#This Row],[Adjusted Mother Height (cm)]]+Table1[[#This Row],[Adjusted Father Height (cm)]])/2</f>
        <v>6.5011299999999999</v>
      </c>
      <c r="AB142" s="18" t="e">
        <f>Q142+(Table1[[#This Row],[Stature (in)]]*Table1[[#This Row],[Stature (cm)]])+(Table1[[#This Row],[Body Mass regression (lb)]]*Table1[[#This Row],[Body Mass (kg)]])+(Table1[[#This Row],[Midparent stature regression]]*Table1[[#This Row],[Adjusted Midparent Stature (cm)]])</f>
        <v>#N/A</v>
      </c>
      <c r="AC142" s="24" t="e">
        <f t="shared" si="13"/>
        <v>#N/A</v>
      </c>
      <c r="AD142" s="24" t="e">
        <f>-9.376+(0.0001882*Table1[[#This Row],[LL *SH]])+(0.0022*Table1[[#This Row],[Age*LL]])+(0.005841*Table1[[#This Row],[Age*SH]])-(0.002658*Table1[[#This Row],[Age*Mass]])+(0.07693*(Table1[[#This Row],[Mass/Stature]]*100))</f>
        <v>#N/A</v>
      </c>
      <c r="AE142" s="29" t="e">
        <f t="shared" si="14"/>
        <v>#N/A</v>
      </c>
      <c r="AF142" s="25" t="e">
        <f>-7.709133+(0.0042232*(Table1[[#This Row],[Age]]*Table1[[#This Row],[Stature (cm)]]))</f>
        <v>#N/A</v>
      </c>
      <c r="AG142" s="30" t="e">
        <f>Table1[[#This Row],[Age]]-Table1[[#This Row],[Moore Maturity Offset]]</f>
        <v>#N/A</v>
      </c>
    </row>
    <row r="143" spans="1:33" ht="25" customHeight="1" x14ac:dyDescent="0.2">
      <c r="A143" s="23"/>
      <c r="B143" s="28" t="e">
        <f t="shared" si="15"/>
        <v>#N/A</v>
      </c>
      <c r="C143" s="28" t="e">
        <f>VLOOKUP(Table1[[#This Row],[Name]], TBL_Player, 3, FALSE)</f>
        <v>#N/A</v>
      </c>
      <c r="D143" s="73"/>
      <c r="E143" s="15" t="e">
        <f>VLOOKUP(Table1[[#This Row],[Name]],TBL_Player,5,FALSE)</f>
        <v>#N/A</v>
      </c>
      <c r="F143" s="16" t="e">
        <f>(Table1[[#This Row],[Data Collection Date]]-E143)/365.25</f>
        <v>#N/A</v>
      </c>
      <c r="G143" s="79"/>
      <c r="H143" s="79"/>
      <c r="I143" s="75">
        <f>Table1[[#This Row],[Stature (cm)]]-Table1[[#This Row],[Sitting Height (cm)]]</f>
        <v>0</v>
      </c>
      <c r="J143" s="79"/>
      <c r="K143" s="76">
        <f>Table1[[#This Row],[Leg Length (cm)]]*Table1[[#This Row],[Sitting Height (cm)]]</f>
        <v>0</v>
      </c>
      <c r="L143" s="80" t="e">
        <f>Table1[[#This Row],[Age]]*Table1[[#This Row],[Leg Length (cm)]]</f>
        <v>#N/A</v>
      </c>
      <c r="M143" s="80" t="e">
        <f>Table1[[#This Row],[Age]]*Table1[[#This Row],[Sitting Height (cm)]]</f>
        <v>#N/A</v>
      </c>
      <c r="N143" s="80" t="e">
        <f>Table1[[#This Row],[Age]]*Table1[[#This Row],[Body Mass (kg)]]</f>
        <v>#N/A</v>
      </c>
      <c r="O143" s="81" t="e">
        <f>Table1[[#This Row],[Body Mass (kg)]]/Table1[[#This Row],[Stature (cm)]]*100</f>
        <v>#DIV/0!</v>
      </c>
      <c r="P143" s="81" t="e">
        <f>Table1[[#This Row],[Body Mass (kg)]]/Table1[[#This Row],[Stature (cm)]]</f>
        <v>#DIV/0!</v>
      </c>
      <c r="Q143" s="81" t="e">
        <f>VLOOKUP(Table1[[#This Row],[Age]],TBL_RegressionMale,2,TRUE)</f>
        <v>#N/A</v>
      </c>
      <c r="R143" s="81" t="e">
        <f>VLOOKUP(Table1[[#This Row],[Age]],TBL_RegressionMale,3,TRUE)</f>
        <v>#N/A</v>
      </c>
      <c r="S143" s="81" t="e">
        <f>VLOOKUP(Table1[[#This Row],[Age]],TBL_RegressionMale,4,TRUE)</f>
        <v>#N/A</v>
      </c>
      <c r="T143" s="81" t="e">
        <f>VLOOKUP(Table1[[#This Row],[Age]],TBL_RegressionMale,5,TRUE)</f>
        <v>#N/A</v>
      </c>
      <c r="U143" s="82"/>
      <c r="V143" s="78">
        <f>Table1[[#This Row],[Mother Height (cm)]]*0.3937</f>
        <v>0</v>
      </c>
      <c r="W143" s="80">
        <f>((Table1[[#This Row],[Mother Height (in)]]*0.953)+2.803)*2.54</f>
        <v>7.1196200000000003</v>
      </c>
      <c r="X143" s="82"/>
      <c r="Y143" s="27">
        <f>Table1[[#This Row],[Father Height (cm)]]*0.3937</f>
        <v>0</v>
      </c>
      <c r="Z143" s="19">
        <f>((Table1[[#This Row],[Father Heght (in)]]*0.955)+2.316)*2.54</f>
        <v>5.8826399999999994</v>
      </c>
      <c r="AA143" s="18">
        <f>(Table1[[#This Row],[Adjusted Mother Height (cm)]]+Table1[[#This Row],[Adjusted Father Height (cm)]])/2</f>
        <v>6.5011299999999999</v>
      </c>
      <c r="AB143" s="18" t="e">
        <f>Q143+(Table1[[#This Row],[Stature (in)]]*Table1[[#This Row],[Stature (cm)]])+(Table1[[#This Row],[Body Mass regression (lb)]]*Table1[[#This Row],[Body Mass (kg)]])+(Table1[[#This Row],[Midparent stature regression]]*Table1[[#This Row],[Adjusted Midparent Stature (cm)]])</f>
        <v>#N/A</v>
      </c>
      <c r="AC143" s="24" t="e">
        <f t="shared" si="13"/>
        <v>#N/A</v>
      </c>
      <c r="AD143" s="24" t="e">
        <f>-9.376+(0.0001882*Table1[[#This Row],[LL *SH]])+(0.0022*Table1[[#This Row],[Age*LL]])+(0.005841*Table1[[#This Row],[Age*SH]])-(0.002658*Table1[[#This Row],[Age*Mass]])+(0.07693*(Table1[[#This Row],[Mass/Stature]]*100))</f>
        <v>#N/A</v>
      </c>
      <c r="AE143" s="29" t="e">
        <f t="shared" si="14"/>
        <v>#N/A</v>
      </c>
      <c r="AF143" s="25" t="e">
        <f>-7.709133+(0.0042232*(Table1[[#This Row],[Age]]*Table1[[#This Row],[Stature (cm)]]))</f>
        <v>#N/A</v>
      </c>
      <c r="AG143" s="30" t="e">
        <f>Table1[[#This Row],[Age]]-Table1[[#This Row],[Moore Maturity Offset]]</f>
        <v>#N/A</v>
      </c>
    </row>
    <row r="144" spans="1:33" ht="25" customHeight="1" x14ac:dyDescent="0.2">
      <c r="A144" s="23"/>
      <c r="B144" s="28" t="e">
        <f t="shared" si="15"/>
        <v>#N/A</v>
      </c>
      <c r="C144" s="28" t="e">
        <f>VLOOKUP(Table1[[#This Row],[Name]], TBL_Player, 3, FALSE)</f>
        <v>#N/A</v>
      </c>
      <c r="D144" s="73"/>
      <c r="E144" s="15" t="e">
        <f>VLOOKUP(Table1[[#This Row],[Name]],TBL_Player,5,FALSE)</f>
        <v>#N/A</v>
      </c>
      <c r="F144" s="16" t="e">
        <f>(Table1[[#This Row],[Data Collection Date]]-E144)/365.25</f>
        <v>#N/A</v>
      </c>
      <c r="G144" s="79"/>
      <c r="H144" s="79"/>
      <c r="I144" s="75">
        <f>Table1[[#This Row],[Stature (cm)]]-Table1[[#This Row],[Sitting Height (cm)]]</f>
        <v>0</v>
      </c>
      <c r="J144" s="79"/>
      <c r="K144" s="76">
        <f>Table1[[#This Row],[Leg Length (cm)]]*Table1[[#This Row],[Sitting Height (cm)]]</f>
        <v>0</v>
      </c>
      <c r="L144" s="80" t="e">
        <f>Table1[[#This Row],[Age]]*Table1[[#This Row],[Leg Length (cm)]]</f>
        <v>#N/A</v>
      </c>
      <c r="M144" s="80" t="e">
        <f>Table1[[#This Row],[Age]]*Table1[[#This Row],[Sitting Height (cm)]]</f>
        <v>#N/A</v>
      </c>
      <c r="N144" s="80" t="e">
        <f>Table1[[#This Row],[Age]]*Table1[[#This Row],[Body Mass (kg)]]</f>
        <v>#N/A</v>
      </c>
      <c r="O144" s="81" t="e">
        <f>Table1[[#This Row],[Body Mass (kg)]]/Table1[[#This Row],[Stature (cm)]]*100</f>
        <v>#DIV/0!</v>
      </c>
      <c r="P144" s="81" t="e">
        <f>Table1[[#This Row],[Body Mass (kg)]]/Table1[[#This Row],[Stature (cm)]]</f>
        <v>#DIV/0!</v>
      </c>
      <c r="Q144" s="81" t="e">
        <f>VLOOKUP(Table1[[#This Row],[Age]],TBL_RegressionMale,2,TRUE)</f>
        <v>#N/A</v>
      </c>
      <c r="R144" s="81" t="e">
        <f>VLOOKUP(Table1[[#This Row],[Age]],TBL_RegressionMale,3,TRUE)</f>
        <v>#N/A</v>
      </c>
      <c r="S144" s="81" t="e">
        <f>VLOOKUP(Table1[[#This Row],[Age]],TBL_RegressionMale,4,TRUE)</f>
        <v>#N/A</v>
      </c>
      <c r="T144" s="81" t="e">
        <f>VLOOKUP(Table1[[#This Row],[Age]],TBL_RegressionMale,5,TRUE)</f>
        <v>#N/A</v>
      </c>
      <c r="U144" s="82"/>
      <c r="V144" s="78">
        <f>Table1[[#This Row],[Mother Height (cm)]]*0.3937</f>
        <v>0</v>
      </c>
      <c r="W144" s="80">
        <f>((Table1[[#This Row],[Mother Height (in)]]*0.953)+2.803)*2.54</f>
        <v>7.1196200000000003</v>
      </c>
      <c r="X144" s="82"/>
      <c r="Y144" s="27">
        <f>Table1[[#This Row],[Father Height (cm)]]*0.3937</f>
        <v>0</v>
      </c>
      <c r="Z144" s="19">
        <f>((Table1[[#This Row],[Father Heght (in)]]*0.955)+2.316)*2.54</f>
        <v>5.8826399999999994</v>
      </c>
      <c r="AA144" s="18">
        <f>(Table1[[#This Row],[Adjusted Mother Height (cm)]]+Table1[[#This Row],[Adjusted Father Height (cm)]])/2</f>
        <v>6.5011299999999999</v>
      </c>
      <c r="AB144" s="18" t="e">
        <f>Q144+(Table1[[#This Row],[Stature (in)]]*Table1[[#This Row],[Stature (cm)]])+(Table1[[#This Row],[Body Mass regression (lb)]]*Table1[[#This Row],[Body Mass (kg)]])+(Table1[[#This Row],[Midparent stature regression]]*Table1[[#This Row],[Adjusted Midparent Stature (cm)]])</f>
        <v>#N/A</v>
      </c>
      <c r="AC144" s="24" t="e">
        <f t="shared" si="13"/>
        <v>#N/A</v>
      </c>
      <c r="AD144" s="24" t="e">
        <f>-9.376+(0.0001882*Table1[[#This Row],[LL *SH]])+(0.0022*Table1[[#This Row],[Age*LL]])+(0.005841*Table1[[#This Row],[Age*SH]])-(0.002658*Table1[[#This Row],[Age*Mass]])+(0.07693*(Table1[[#This Row],[Mass/Stature]]*100))</f>
        <v>#N/A</v>
      </c>
      <c r="AE144" s="29" t="e">
        <f t="shared" si="14"/>
        <v>#N/A</v>
      </c>
      <c r="AF144" s="25" t="e">
        <f>-7.709133+(0.0042232*(Table1[[#This Row],[Age]]*Table1[[#This Row],[Stature (cm)]]))</f>
        <v>#N/A</v>
      </c>
      <c r="AG144" s="30" t="e">
        <f>Table1[[#This Row],[Age]]-Table1[[#This Row],[Moore Maturity Offset]]</f>
        <v>#N/A</v>
      </c>
    </row>
    <row r="145" spans="1:33" ht="25" customHeight="1" x14ac:dyDescent="0.2">
      <c r="A145" s="23"/>
      <c r="B145" s="28" t="e">
        <f t="shared" si="15"/>
        <v>#N/A</v>
      </c>
      <c r="C145" s="28" t="e">
        <f>VLOOKUP(Table1[[#This Row],[Name]], TBL_Player, 3, FALSE)</f>
        <v>#N/A</v>
      </c>
      <c r="D145" s="73"/>
      <c r="E145" s="15" t="e">
        <f>VLOOKUP(Table1[[#This Row],[Name]],TBL_Player,5,FALSE)</f>
        <v>#N/A</v>
      </c>
      <c r="F145" s="16" t="e">
        <f>(Table1[[#This Row],[Data Collection Date]]-E145)/365.25</f>
        <v>#N/A</v>
      </c>
      <c r="G145" s="79"/>
      <c r="H145" s="79"/>
      <c r="I145" s="75">
        <f>Table1[[#This Row],[Stature (cm)]]-Table1[[#This Row],[Sitting Height (cm)]]</f>
        <v>0</v>
      </c>
      <c r="J145" s="79"/>
      <c r="K145" s="76">
        <f>Table1[[#This Row],[Leg Length (cm)]]*Table1[[#This Row],[Sitting Height (cm)]]</f>
        <v>0</v>
      </c>
      <c r="L145" s="80" t="e">
        <f>Table1[[#This Row],[Age]]*Table1[[#This Row],[Leg Length (cm)]]</f>
        <v>#N/A</v>
      </c>
      <c r="M145" s="80" t="e">
        <f>Table1[[#This Row],[Age]]*Table1[[#This Row],[Sitting Height (cm)]]</f>
        <v>#N/A</v>
      </c>
      <c r="N145" s="80" t="e">
        <f>Table1[[#This Row],[Age]]*Table1[[#This Row],[Body Mass (kg)]]</f>
        <v>#N/A</v>
      </c>
      <c r="O145" s="81" t="e">
        <f>Table1[[#This Row],[Body Mass (kg)]]/Table1[[#This Row],[Stature (cm)]]*100</f>
        <v>#DIV/0!</v>
      </c>
      <c r="P145" s="81" t="e">
        <f>Table1[[#This Row],[Body Mass (kg)]]/Table1[[#This Row],[Stature (cm)]]</f>
        <v>#DIV/0!</v>
      </c>
      <c r="Q145" s="81" t="e">
        <f>VLOOKUP(Table1[[#This Row],[Age]],TBL_RegressionMale,2,TRUE)</f>
        <v>#N/A</v>
      </c>
      <c r="R145" s="81" t="e">
        <f>VLOOKUP(Table1[[#This Row],[Age]],TBL_RegressionMale,3,TRUE)</f>
        <v>#N/A</v>
      </c>
      <c r="S145" s="81" t="e">
        <f>VLOOKUP(Table1[[#This Row],[Age]],TBL_RegressionMale,4,TRUE)</f>
        <v>#N/A</v>
      </c>
      <c r="T145" s="81" t="e">
        <f>VLOOKUP(Table1[[#This Row],[Age]],TBL_RegressionMale,5,TRUE)</f>
        <v>#N/A</v>
      </c>
      <c r="U145" s="82"/>
      <c r="V145" s="78">
        <f>Table1[[#This Row],[Mother Height (cm)]]*0.3937</f>
        <v>0</v>
      </c>
      <c r="W145" s="80">
        <f>((Table1[[#This Row],[Mother Height (in)]]*0.953)+2.803)*2.54</f>
        <v>7.1196200000000003</v>
      </c>
      <c r="X145" s="82"/>
      <c r="Y145" s="27">
        <f>Table1[[#This Row],[Father Height (cm)]]*0.3937</f>
        <v>0</v>
      </c>
      <c r="Z145" s="19">
        <f>((Table1[[#This Row],[Father Heght (in)]]*0.955)+2.316)*2.54</f>
        <v>5.8826399999999994</v>
      </c>
      <c r="AA145" s="18">
        <f>(Table1[[#This Row],[Adjusted Mother Height (cm)]]+Table1[[#This Row],[Adjusted Father Height (cm)]])/2</f>
        <v>6.5011299999999999</v>
      </c>
      <c r="AB145" s="18" t="e">
        <f>Q145+(Table1[[#This Row],[Stature (in)]]*Table1[[#This Row],[Stature (cm)]])+(Table1[[#This Row],[Body Mass regression (lb)]]*Table1[[#This Row],[Body Mass (kg)]])+(Table1[[#This Row],[Midparent stature regression]]*Table1[[#This Row],[Adjusted Midparent Stature (cm)]])</f>
        <v>#N/A</v>
      </c>
      <c r="AC145" s="24" t="e">
        <f t="shared" si="13"/>
        <v>#N/A</v>
      </c>
      <c r="AD145" s="24" t="e">
        <f>-9.376+(0.0001882*Table1[[#This Row],[LL *SH]])+(0.0022*Table1[[#This Row],[Age*LL]])+(0.005841*Table1[[#This Row],[Age*SH]])-(0.002658*Table1[[#This Row],[Age*Mass]])+(0.07693*(Table1[[#This Row],[Mass/Stature]]*100))</f>
        <v>#N/A</v>
      </c>
      <c r="AE145" s="29" t="e">
        <f t="shared" si="14"/>
        <v>#N/A</v>
      </c>
      <c r="AF145" s="25" t="e">
        <f>-7.709133+(0.0042232*(Table1[[#This Row],[Age]]*Table1[[#This Row],[Stature (cm)]]))</f>
        <v>#N/A</v>
      </c>
      <c r="AG145" s="30" t="e">
        <f>Table1[[#This Row],[Age]]-Table1[[#This Row],[Moore Maturity Offset]]</f>
        <v>#N/A</v>
      </c>
    </row>
    <row r="146" spans="1:33" ht="25" customHeight="1" x14ac:dyDescent="0.2">
      <c r="A146" s="23"/>
      <c r="B146" s="28" t="e">
        <f t="shared" si="15"/>
        <v>#N/A</v>
      </c>
      <c r="C146" s="28" t="e">
        <f>VLOOKUP(Table1[[#This Row],[Name]], TBL_Player, 3, FALSE)</f>
        <v>#N/A</v>
      </c>
      <c r="D146" s="73"/>
      <c r="E146" s="15" t="e">
        <f>VLOOKUP(Table1[[#This Row],[Name]],TBL_Player,5,FALSE)</f>
        <v>#N/A</v>
      </c>
      <c r="F146" s="16" t="e">
        <f>(Table1[[#This Row],[Data Collection Date]]-E146)/365.25</f>
        <v>#N/A</v>
      </c>
      <c r="G146" s="79"/>
      <c r="H146" s="79"/>
      <c r="I146" s="75">
        <f>Table1[[#This Row],[Stature (cm)]]-Table1[[#This Row],[Sitting Height (cm)]]</f>
        <v>0</v>
      </c>
      <c r="J146" s="79"/>
      <c r="K146" s="76">
        <f>Table1[[#This Row],[Leg Length (cm)]]*Table1[[#This Row],[Sitting Height (cm)]]</f>
        <v>0</v>
      </c>
      <c r="L146" s="80" t="e">
        <f>Table1[[#This Row],[Age]]*Table1[[#This Row],[Leg Length (cm)]]</f>
        <v>#N/A</v>
      </c>
      <c r="M146" s="80" t="e">
        <f>Table1[[#This Row],[Age]]*Table1[[#This Row],[Sitting Height (cm)]]</f>
        <v>#N/A</v>
      </c>
      <c r="N146" s="80" t="e">
        <f>Table1[[#This Row],[Age]]*Table1[[#This Row],[Body Mass (kg)]]</f>
        <v>#N/A</v>
      </c>
      <c r="O146" s="81" t="e">
        <f>Table1[[#This Row],[Body Mass (kg)]]/Table1[[#This Row],[Stature (cm)]]*100</f>
        <v>#DIV/0!</v>
      </c>
      <c r="P146" s="81" t="e">
        <f>Table1[[#This Row],[Body Mass (kg)]]/Table1[[#This Row],[Stature (cm)]]</f>
        <v>#DIV/0!</v>
      </c>
      <c r="Q146" s="81" t="e">
        <f>VLOOKUP(Table1[[#This Row],[Age]],TBL_RegressionMale,2,TRUE)</f>
        <v>#N/A</v>
      </c>
      <c r="R146" s="81" t="e">
        <f>VLOOKUP(Table1[[#This Row],[Age]],TBL_RegressionMale,3,TRUE)</f>
        <v>#N/A</v>
      </c>
      <c r="S146" s="81" t="e">
        <f>VLOOKUP(Table1[[#This Row],[Age]],TBL_RegressionMale,4,TRUE)</f>
        <v>#N/A</v>
      </c>
      <c r="T146" s="81" t="e">
        <f>VLOOKUP(Table1[[#This Row],[Age]],TBL_RegressionMale,5,TRUE)</f>
        <v>#N/A</v>
      </c>
      <c r="U146" s="82"/>
      <c r="V146" s="78">
        <f>Table1[[#This Row],[Mother Height (cm)]]*0.3937</f>
        <v>0</v>
      </c>
      <c r="W146" s="80">
        <f>((Table1[[#This Row],[Mother Height (in)]]*0.953)+2.803)*2.54</f>
        <v>7.1196200000000003</v>
      </c>
      <c r="X146" s="82"/>
      <c r="Y146" s="27">
        <f>Table1[[#This Row],[Father Height (cm)]]*0.3937</f>
        <v>0</v>
      </c>
      <c r="Z146" s="19">
        <f>((Table1[[#This Row],[Father Heght (in)]]*0.955)+2.316)*2.54</f>
        <v>5.8826399999999994</v>
      </c>
      <c r="AA146" s="18">
        <f>(Table1[[#This Row],[Adjusted Mother Height (cm)]]+Table1[[#This Row],[Adjusted Father Height (cm)]])/2</f>
        <v>6.5011299999999999</v>
      </c>
      <c r="AB146" s="18" t="e">
        <f>Q146+(Table1[[#This Row],[Stature (in)]]*Table1[[#This Row],[Stature (cm)]])+(Table1[[#This Row],[Body Mass regression (lb)]]*Table1[[#This Row],[Body Mass (kg)]])+(Table1[[#This Row],[Midparent stature regression]]*Table1[[#This Row],[Adjusted Midparent Stature (cm)]])</f>
        <v>#N/A</v>
      </c>
      <c r="AC146" s="24" t="e">
        <f t="shared" si="13"/>
        <v>#N/A</v>
      </c>
      <c r="AD146" s="24" t="e">
        <f>-9.376+(0.0001882*Table1[[#This Row],[LL *SH]])+(0.0022*Table1[[#This Row],[Age*LL]])+(0.005841*Table1[[#This Row],[Age*SH]])-(0.002658*Table1[[#This Row],[Age*Mass]])+(0.07693*(Table1[[#This Row],[Mass/Stature]]*100))</f>
        <v>#N/A</v>
      </c>
      <c r="AE146" s="29" t="e">
        <f t="shared" si="14"/>
        <v>#N/A</v>
      </c>
      <c r="AF146" s="25" t="e">
        <f>-7.709133+(0.0042232*(Table1[[#This Row],[Age]]*Table1[[#This Row],[Stature (cm)]]))</f>
        <v>#N/A</v>
      </c>
      <c r="AG146" s="30" t="e">
        <f>Table1[[#This Row],[Age]]-Table1[[#This Row],[Moore Maturity Offset]]</f>
        <v>#N/A</v>
      </c>
    </row>
    <row r="147" spans="1:33" ht="25" customHeight="1" x14ac:dyDescent="0.2">
      <c r="A147" s="23"/>
      <c r="B147" s="28" t="e">
        <f t="shared" si="15"/>
        <v>#N/A</v>
      </c>
      <c r="C147" s="28" t="e">
        <f>VLOOKUP(Table1[[#This Row],[Name]], TBL_Player, 3, FALSE)</f>
        <v>#N/A</v>
      </c>
      <c r="D147" s="73"/>
      <c r="E147" s="15" t="e">
        <f>VLOOKUP(Table1[[#This Row],[Name]],TBL_Player,5,FALSE)</f>
        <v>#N/A</v>
      </c>
      <c r="F147" s="16" t="e">
        <f>(Table1[[#This Row],[Data Collection Date]]-E147)/365.25</f>
        <v>#N/A</v>
      </c>
      <c r="G147" s="79"/>
      <c r="H147" s="79"/>
      <c r="I147" s="75">
        <f>Table1[[#This Row],[Stature (cm)]]-Table1[[#This Row],[Sitting Height (cm)]]</f>
        <v>0</v>
      </c>
      <c r="J147" s="79"/>
      <c r="K147" s="76">
        <f>Table1[[#This Row],[Leg Length (cm)]]*Table1[[#This Row],[Sitting Height (cm)]]</f>
        <v>0</v>
      </c>
      <c r="L147" s="80" t="e">
        <f>Table1[[#This Row],[Age]]*Table1[[#This Row],[Leg Length (cm)]]</f>
        <v>#N/A</v>
      </c>
      <c r="M147" s="80" t="e">
        <f>Table1[[#This Row],[Age]]*Table1[[#This Row],[Sitting Height (cm)]]</f>
        <v>#N/A</v>
      </c>
      <c r="N147" s="80" t="e">
        <f>Table1[[#This Row],[Age]]*Table1[[#This Row],[Body Mass (kg)]]</f>
        <v>#N/A</v>
      </c>
      <c r="O147" s="81" t="e">
        <f>Table1[[#This Row],[Body Mass (kg)]]/Table1[[#This Row],[Stature (cm)]]*100</f>
        <v>#DIV/0!</v>
      </c>
      <c r="P147" s="81" t="e">
        <f>Table1[[#This Row],[Body Mass (kg)]]/Table1[[#This Row],[Stature (cm)]]</f>
        <v>#DIV/0!</v>
      </c>
      <c r="Q147" s="81" t="e">
        <f>VLOOKUP(Table1[[#This Row],[Age]],TBL_RegressionMale,2,TRUE)</f>
        <v>#N/A</v>
      </c>
      <c r="R147" s="81" t="e">
        <f>VLOOKUP(Table1[[#This Row],[Age]],TBL_RegressionMale,3,TRUE)</f>
        <v>#N/A</v>
      </c>
      <c r="S147" s="81" t="e">
        <f>VLOOKUP(Table1[[#This Row],[Age]],TBL_RegressionMale,4,TRUE)</f>
        <v>#N/A</v>
      </c>
      <c r="T147" s="81" t="e">
        <f>VLOOKUP(Table1[[#This Row],[Age]],TBL_RegressionMale,5,TRUE)</f>
        <v>#N/A</v>
      </c>
      <c r="U147" s="82"/>
      <c r="V147" s="78">
        <f>Table1[[#This Row],[Mother Height (cm)]]*0.3937</f>
        <v>0</v>
      </c>
      <c r="W147" s="80">
        <f>((Table1[[#This Row],[Mother Height (in)]]*0.953)+2.803)*2.54</f>
        <v>7.1196200000000003</v>
      </c>
      <c r="X147" s="82"/>
      <c r="Y147" s="27">
        <f>Table1[[#This Row],[Father Height (cm)]]*0.3937</f>
        <v>0</v>
      </c>
      <c r="Z147" s="19">
        <f>((Table1[[#This Row],[Father Heght (in)]]*0.955)+2.316)*2.54</f>
        <v>5.8826399999999994</v>
      </c>
      <c r="AA147" s="18">
        <f>(Table1[[#This Row],[Adjusted Mother Height (cm)]]+Table1[[#This Row],[Adjusted Father Height (cm)]])/2</f>
        <v>6.5011299999999999</v>
      </c>
      <c r="AB147" s="18" t="e">
        <f>Q147+(Table1[[#This Row],[Stature (in)]]*Table1[[#This Row],[Stature (cm)]])+(Table1[[#This Row],[Body Mass regression (lb)]]*Table1[[#This Row],[Body Mass (kg)]])+(Table1[[#This Row],[Midparent stature regression]]*Table1[[#This Row],[Adjusted Midparent Stature (cm)]])</f>
        <v>#N/A</v>
      </c>
      <c r="AC147" s="24" t="e">
        <f t="shared" si="13"/>
        <v>#N/A</v>
      </c>
      <c r="AD147" s="24" t="e">
        <f>-9.376+(0.0001882*Table1[[#This Row],[LL *SH]])+(0.0022*Table1[[#This Row],[Age*LL]])+(0.005841*Table1[[#This Row],[Age*SH]])-(0.002658*Table1[[#This Row],[Age*Mass]])+(0.07693*(Table1[[#This Row],[Mass/Stature]]*100))</f>
        <v>#N/A</v>
      </c>
      <c r="AE147" s="29" t="e">
        <f t="shared" si="14"/>
        <v>#N/A</v>
      </c>
      <c r="AF147" s="25" t="e">
        <f>-7.709133+(0.0042232*(Table1[[#This Row],[Age]]*Table1[[#This Row],[Stature (cm)]]))</f>
        <v>#N/A</v>
      </c>
      <c r="AG147" s="30" t="e">
        <f>Table1[[#This Row],[Age]]-Table1[[#This Row],[Moore Maturity Offset]]</f>
        <v>#N/A</v>
      </c>
    </row>
    <row r="148" spans="1:33" ht="25" customHeight="1" x14ac:dyDescent="0.2">
      <c r="A148" s="23"/>
      <c r="B148" s="28" t="e">
        <f t="shared" si="15"/>
        <v>#N/A</v>
      </c>
      <c r="C148" s="28" t="e">
        <f>VLOOKUP(Table1[[#This Row],[Name]], TBL_Player, 3, FALSE)</f>
        <v>#N/A</v>
      </c>
      <c r="D148" s="73"/>
      <c r="E148" s="15" t="e">
        <f>VLOOKUP(Table1[[#This Row],[Name]],TBL_Player,5,FALSE)</f>
        <v>#N/A</v>
      </c>
      <c r="F148" s="16" t="e">
        <f>(Table1[[#This Row],[Data Collection Date]]-E148)/365.25</f>
        <v>#N/A</v>
      </c>
      <c r="G148" s="79"/>
      <c r="H148" s="79"/>
      <c r="I148" s="75">
        <f>Table1[[#This Row],[Stature (cm)]]-Table1[[#This Row],[Sitting Height (cm)]]</f>
        <v>0</v>
      </c>
      <c r="J148" s="79"/>
      <c r="K148" s="76">
        <f>Table1[[#This Row],[Leg Length (cm)]]*Table1[[#This Row],[Sitting Height (cm)]]</f>
        <v>0</v>
      </c>
      <c r="L148" s="80" t="e">
        <f>Table1[[#This Row],[Age]]*Table1[[#This Row],[Leg Length (cm)]]</f>
        <v>#N/A</v>
      </c>
      <c r="M148" s="80" t="e">
        <f>Table1[[#This Row],[Age]]*Table1[[#This Row],[Sitting Height (cm)]]</f>
        <v>#N/A</v>
      </c>
      <c r="N148" s="80" t="e">
        <f>Table1[[#This Row],[Age]]*Table1[[#This Row],[Body Mass (kg)]]</f>
        <v>#N/A</v>
      </c>
      <c r="O148" s="81" t="e">
        <f>Table1[[#This Row],[Body Mass (kg)]]/Table1[[#This Row],[Stature (cm)]]*100</f>
        <v>#DIV/0!</v>
      </c>
      <c r="P148" s="81" t="e">
        <f>Table1[[#This Row],[Body Mass (kg)]]/Table1[[#This Row],[Stature (cm)]]</f>
        <v>#DIV/0!</v>
      </c>
      <c r="Q148" s="81" t="e">
        <f>VLOOKUP(Table1[[#This Row],[Age]],TBL_RegressionMale,2,TRUE)</f>
        <v>#N/A</v>
      </c>
      <c r="R148" s="81" t="e">
        <f>VLOOKUP(Table1[[#This Row],[Age]],TBL_RegressionMale,3,TRUE)</f>
        <v>#N/A</v>
      </c>
      <c r="S148" s="81" t="e">
        <f>VLOOKUP(Table1[[#This Row],[Age]],TBL_RegressionMale,4,TRUE)</f>
        <v>#N/A</v>
      </c>
      <c r="T148" s="81" t="e">
        <f>VLOOKUP(Table1[[#This Row],[Age]],TBL_RegressionMale,5,TRUE)</f>
        <v>#N/A</v>
      </c>
      <c r="U148" s="82"/>
      <c r="V148" s="78">
        <f>Table1[[#This Row],[Mother Height (cm)]]*0.3937</f>
        <v>0</v>
      </c>
      <c r="W148" s="80">
        <f>((Table1[[#This Row],[Mother Height (in)]]*0.953)+2.803)*2.54</f>
        <v>7.1196200000000003</v>
      </c>
      <c r="X148" s="82"/>
      <c r="Y148" s="27">
        <f>Table1[[#This Row],[Father Height (cm)]]*0.3937</f>
        <v>0</v>
      </c>
      <c r="Z148" s="19">
        <f>((Table1[[#This Row],[Father Heght (in)]]*0.955)+2.316)*2.54</f>
        <v>5.8826399999999994</v>
      </c>
      <c r="AA148" s="18">
        <f>(Table1[[#This Row],[Adjusted Mother Height (cm)]]+Table1[[#This Row],[Adjusted Father Height (cm)]])/2</f>
        <v>6.5011299999999999</v>
      </c>
      <c r="AB148" s="18" t="e">
        <f>Q148+(Table1[[#This Row],[Stature (in)]]*Table1[[#This Row],[Stature (cm)]])+(Table1[[#This Row],[Body Mass regression (lb)]]*Table1[[#This Row],[Body Mass (kg)]])+(Table1[[#This Row],[Midparent stature regression]]*Table1[[#This Row],[Adjusted Midparent Stature (cm)]])</f>
        <v>#N/A</v>
      </c>
      <c r="AC148" s="24" t="e">
        <f t="shared" si="13"/>
        <v>#N/A</v>
      </c>
      <c r="AD148" s="24" t="e">
        <f>-9.376+(0.0001882*Table1[[#This Row],[LL *SH]])+(0.0022*Table1[[#This Row],[Age*LL]])+(0.005841*Table1[[#This Row],[Age*SH]])-(0.002658*Table1[[#This Row],[Age*Mass]])+(0.07693*(Table1[[#This Row],[Mass/Stature]]*100))</f>
        <v>#N/A</v>
      </c>
      <c r="AE148" s="29" t="e">
        <f t="shared" si="14"/>
        <v>#N/A</v>
      </c>
      <c r="AF148" s="25" t="e">
        <f>-7.709133+(0.0042232*(Table1[[#This Row],[Age]]*Table1[[#This Row],[Stature (cm)]]))</f>
        <v>#N/A</v>
      </c>
      <c r="AG148" s="30" t="e">
        <f>Table1[[#This Row],[Age]]-Table1[[#This Row],[Moore Maturity Offset]]</f>
        <v>#N/A</v>
      </c>
    </row>
    <row r="149" spans="1:33" ht="25" customHeight="1" x14ac:dyDescent="0.2">
      <c r="A149" s="23"/>
      <c r="B149" s="28" t="e">
        <f t="shared" si="15"/>
        <v>#N/A</v>
      </c>
      <c r="C149" s="28" t="e">
        <f>VLOOKUP(Table1[[#This Row],[Name]], TBL_Player, 3, FALSE)</f>
        <v>#N/A</v>
      </c>
      <c r="D149" s="73"/>
      <c r="E149" s="15" t="e">
        <f>VLOOKUP(Table1[[#This Row],[Name]],TBL_Player,5,FALSE)</f>
        <v>#N/A</v>
      </c>
      <c r="F149" s="16" t="e">
        <f>(Table1[[#This Row],[Data Collection Date]]-E149)/365.25</f>
        <v>#N/A</v>
      </c>
      <c r="G149" s="79"/>
      <c r="H149" s="79"/>
      <c r="I149" s="75">
        <f>Table1[[#This Row],[Stature (cm)]]-Table1[[#This Row],[Sitting Height (cm)]]</f>
        <v>0</v>
      </c>
      <c r="J149" s="79"/>
      <c r="K149" s="76">
        <f>Table1[[#This Row],[Leg Length (cm)]]*Table1[[#This Row],[Sitting Height (cm)]]</f>
        <v>0</v>
      </c>
      <c r="L149" s="80" t="e">
        <f>Table1[[#This Row],[Age]]*Table1[[#This Row],[Leg Length (cm)]]</f>
        <v>#N/A</v>
      </c>
      <c r="M149" s="80" t="e">
        <f>Table1[[#This Row],[Age]]*Table1[[#This Row],[Sitting Height (cm)]]</f>
        <v>#N/A</v>
      </c>
      <c r="N149" s="80" t="e">
        <f>Table1[[#This Row],[Age]]*Table1[[#This Row],[Body Mass (kg)]]</f>
        <v>#N/A</v>
      </c>
      <c r="O149" s="81" t="e">
        <f>Table1[[#This Row],[Body Mass (kg)]]/Table1[[#This Row],[Stature (cm)]]*100</f>
        <v>#DIV/0!</v>
      </c>
      <c r="P149" s="81" t="e">
        <f>Table1[[#This Row],[Body Mass (kg)]]/Table1[[#This Row],[Stature (cm)]]</f>
        <v>#DIV/0!</v>
      </c>
      <c r="Q149" s="81" t="e">
        <f>VLOOKUP(Table1[[#This Row],[Age]],TBL_RegressionMale,2,TRUE)</f>
        <v>#N/A</v>
      </c>
      <c r="R149" s="81" t="e">
        <f>VLOOKUP(Table1[[#This Row],[Age]],TBL_RegressionMale,3,TRUE)</f>
        <v>#N/A</v>
      </c>
      <c r="S149" s="81" t="e">
        <f>VLOOKUP(Table1[[#This Row],[Age]],TBL_RegressionMale,4,TRUE)</f>
        <v>#N/A</v>
      </c>
      <c r="T149" s="81" t="e">
        <f>VLOOKUP(Table1[[#This Row],[Age]],TBL_RegressionMale,5,TRUE)</f>
        <v>#N/A</v>
      </c>
      <c r="U149" s="82"/>
      <c r="V149" s="78">
        <f>Table1[[#This Row],[Mother Height (cm)]]*0.3937</f>
        <v>0</v>
      </c>
      <c r="W149" s="80">
        <f>((Table1[[#This Row],[Mother Height (in)]]*0.953)+2.803)*2.54</f>
        <v>7.1196200000000003</v>
      </c>
      <c r="X149" s="82"/>
      <c r="Y149" s="27">
        <f>Table1[[#This Row],[Father Height (cm)]]*0.3937</f>
        <v>0</v>
      </c>
      <c r="Z149" s="19">
        <f>((Table1[[#This Row],[Father Heght (in)]]*0.955)+2.316)*2.54</f>
        <v>5.8826399999999994</v>
      </c>
      <c r="AA149" s="18">
        <f>(Table1[[#This Row],[Adjusted Mother Height (cm)]]+Table1[[#This Row],[Adjusted Father Height (cm)]])/2</f>
        <v>6.5011299999999999</v>
      </c>
      <c r="AB149" s="18" t="e">
        <f>Q149+(Table1[[#This Row],[Stature (in)]]*Table1[[#This Row],[Stature (cm)]])+(Table1[[#This Row],[Body Mass regression (lb)]]*Table1[[#This Row],[Body Mass (kg)]])+(Table1[[#This Row],[Midparent stature regression]]*Table1[[#This Row],[Adjusted Midparent Stature (cm)]])</f>
        <v>#N/A</v>
      </c>
      <c r="AC149" s="24" t="e">
        <f t="shared" si="13"/>
        <v>#N/A</v>
      </c>
      <c r="AD149" s="24" t="e">
        <f>-9.376+(0.0001882*Table1[[#This Row],[LL *SH]])+(0.0022*Table1[[#This Row],[Age*LL]])+(0.005841*Table1[[#This Row],[Age*SH]])-(0.002658*Table1[[#This Row],[Age*Mass]])+(0.07693*(Table1[[#This Row],[Mass/Stature]]*100))</f>
        <v>#N/A</v>
      </c>
      <c r="AE149" s="29" t="e">
        <f t="shared" si="14"/>
        <v>#N/A</v>
      </c>
      <c r="AF149" s="25" t="e">
        <f>-7.709133+(0.0042232*(Table1[[#This Row],[Age]]*Table1[[#This Row],[Stature (cm)]]))</f>
        <v>#N/A</v>
      </c>
      <c r="AG149" s="30" t="e">
        <f>Table1[[#This Row],[Age]]-Table1[[#This Row],[Moore Maturity Offset]]</f>
        <v>#N/A</v>
      </c>
    </row>
    <row r="150" spans="1:33" ht="25" customHeight="1" x14ac:dyDescent="0.2">
      <c r="A150" s="23"/>
      <c r="B150" s="28" t="e">
        <f t="shared" si="15"/>
        <v>#N/A</v>
      </c>
      <c r="C150" s="28" t="e">
        <f>VLOOKUP(Table1[[#This Row],[Name]], TBL_Player, 3, FALSE)</f>
        <v>#N/A</v>
      </c>
      <c r="D150" s="73"/>
      <c r="E150" s="15" t="e">
        <f>VLOOKUP(Table1[[#This Row],[Name]],TBL_Player,5,FALSE)</f>
        <v>#N/A</v>
      </c>
      <c r="F150" s="16" t="e">
        <f>(Table1[[#This Row],[Data Collection Date]]-E150)/365.25</f>
        <v>#N/A</v>
      </c>
      <c r="G150" s="79"/>
      <c r="H150" s="79"/>
      <c r="I150" s="75">
        <f>Table1[[#This Row],[Stature (cm)]]-Table1[[#This Row],[Sitting Height (cm)]]</f>
        <v>0</v>
      </c>
      <c r="J150" s="79"/>
      <c r="K150" s="76">
        <f>Table1[[#This Row],[Leg Length (cm)]]*Table1[[#This Row],[Sitting Height (cm)]]</f>
        <v>0</v>
      </c>
      <c r="L150" s="80" t="e">
        <f>Table1[[#This Row],[Age]]*Table1[[#This Row],[Leg Length (cm)]]</f>
        <v>#N/A</v>
      </c>
      <c r="M150" s="80" t="e">
        <f>Table1[[#This Row],[Age]]*Table1[[#This Row],[Sitting Height (cm)]]</f>
        <v>#N/A</v>
      </c>
      <c r="N150" s="80" t="e">
        <f>Table1[[#This Row],[Age]]*Table1[[#This Row],[Body Mass (kg)]]</f>
        <v>#N/A</v>
      </c>
      <c r="O150" s="81" t="e">
        <f>Table1[[#This Row],[Body Mass (kg)]]/Table1[[#This Row],[Stature (cm)]]*100</f>
        <v>#DIV/0!</v>
      </c>
      <c r="P150" s="81" t="e">
        <f>Table1[[#This Row],[Body Mass (kg)]]/Table1[[#This Row],[Stature (cm)]]</f>
        <v>#DIV/0!</v>
      </c>
      <c r="Q150" s="81" t="e">
        <f>VLOOKUP(Table1[[#This Row],[Age]],TBL_RegressionMale,2,TRUE)</f>
        <v>#N/A</v>
      </c>
      <c r="R150" s="81" t="e">
        <f>VLOOKUP(Table1[[#This Row],[Age]],TBL_RegressionMale,3,TRUE)</f>
        <v>#N/A</v>
      </c>
      <c r="S150" s="81" t="e">
        <f>VLOOKUP(Table1[[#This Row],[Age]],TBL_RegressionMale,4,TRUE)</f>
        <v>#N/A</v>
      </c>
      <c r="T150" s="81" t="e">
        <f>VLOOKUP(Table1[[#This Row],[Age]],TBL_RegressionMale,5,TRUE)</f>
        <v>#N/A</v>
      </c>
      <c r="U150" s="82"/>
      <c r="V150" s="78">
        <f>Table1[[#This Row],[Mother Height (cm)]]*0.3937</f>
        <v>0</v>
      </c>
      <c r="W150" s="80">
        <f>((Table1[[#This Row],[Mother Height (in)]]*0.953)+2.803)*2.54</f>
        <v>7.1196200000000003</v>
      </c>
      <c r="X150" s="82"/>
      <c r="Y150" s="27">
        <f>Table1[[#This Row],[Father Height (cm)]]*0.3937</f>
        <v>0</v>
      </c>
      <c r="Z150" s="19">
        <f>((Table1[[#This Row],[Father Heght (in)]]*0.955)+2.316)*2.54</f>
        <v>5.8826399999999994</v>
      </c>
      <c r="AA150" s="18">
        <f>(Table1[[#This Row],[Adjusted Mother Height (cm)]]+Table1[[#This Row],[Adjusted Father Height (cm)]])/2</f>
        <v>6.5011299999999999</v>
      </c>
      <c r="AB150" s="18" t="e">
        <f>Q150+(Table1[[#This Row],[Stature (in)]]*Table1[[#This Row],[Stature (cm)]])+(Table1[[#This Row],[Body Mass regression (lb)]]*Table1[[#This Row],[Body Mass (kg)]])+(Table1[[#This Row],[Midparent stature regression]]*Table1[[#This Row],[Adjusted Midparent Stature (cm)]])</f>
        <v>#N/A</v>
      </c>
      <c r="AC150" s="24" t="e">
        <f t="shared" si="13"/>
        <v>#N/A</v>
      </c>
      <c r="AD150" s="24" t="e">
        <f>-9.376+(0.0001882*Table1[[#This Row],[LL *SH]])+(0.0022*Table1[[#This Row],[Age*LL]])+(0.005841*Table1[[#This Row],[Age*SH]])-(0.002658*Table1[[#This Row],[Age*Mass]])+(0.07693*(Table1[[#This Row],[Mass/Stature]]*100))</f>
        <v>#N/A</v>
      </c>
      <c r="AE150" s="29" t="e">
        <f t="shared" si="14"/>
        <v>#N/A</v>
      </c>
      <c r="AF150" s="25" t="e">
        <f>-7.709133+(0.0042232*(Table1[[#This Row],[Age]]*Table1[[#This Row],[Stature (cm)]]))</f>
        <v>#N/A</v>
      </c>
      <c r="AG150" s="30" t="e">
        <f>Table1[[#This Row],[Age]]-Table1[[#This Row],[Moore Maturity Offset]]</f>
        <v>#N/A</v>
      </c>
    </row>
    <row r="151" spans="1:33" ht="25" customHeight="1" x14ac:dyDescent="0.2">
      <c r="A151" s="23"/>
      <c r="B151" s="28" t="e">
        <f t="shared" si="15"/>
        <v>#N/A</v>
      </c>
      <c r="C151" s="28" t="e">
        <f>VLOOKUP(Table1[[#This Row],[Name]], TBL_Player, 3, FALSE)</f>
        <v>#N/A</v>
      </c>
      <c r="D151" s="73"/>
      <c r="E151" s="15" t="e">
        <f>VLOOKUP(Table1[[#This Row],[Name]],TBL_Player,5,FALSE)</f>
        <v>#N/A</v>
      </c>
      <c r="F151" s="16" t="e">
        <f>(Table1[[#This Row],[Data Collection Date]]-E151)/365.25</f>
        <v>#N/A</v>
      </c>
      <c r="G151" s="79"/>
      <c r="H151" s="79"/>
      <c r="I151" s="75">
        <f>Table1[[#This Row],[Stature (cm)]]-Table1[[#This Row],[Sitting Height (cm)]]</f>
        <v>0</v>
      </c>
      <c r="J151" s="79"/>
      <c r="K151" s="76">
        <f>Table1[[#This Row],[Leg Length (cm)]]*Table1[[#This Row],[Sitting Height (cm)]]</f>
        <v>0</v>
      </c>
      <c r="L151" s="80" t="e">
        <f>Table1[[#This Row],[Age]]*Table1[[#This Row],[Leg Length (cm)]]</f>
        <v>#N/A</v>
      </c>
      <c r="M151" s="80" t="e">
        <f>Table1[[#This Row],[Age]]*Table1[[#This Row],[Sitting Height (cm)]]</f>
        <v>#N/A</v>
      </c>
      <c r="N151" s="80" t="e">
        <f>Table1[[#This Row],[Age]]*Table1[[#This Row],[Body Mass (kg)]]</f>
        <v>#N/A</v>
      </c>
      <c r="O151" s="81" t="e">
        <f>Table1[[#This Row],[Body Mass (kg)]]/Table1[[#This Row],[Stature (cm)]]*100</f>
        <v>#DIV/0!</v>
      </c>
      <c r="P151" s="81" t="e">
        <f>Table1[[#This Row],[Body Mass (kg)]]/Table1[[#This Row],[Stature (cm)]]</f>
        <v>#DIV/0!</v>
      </c>
      <c r="Q151" s="81" t="e">
        <f>VLOOKUP(Table1[[#This Row],[Age]],TBL_RegressionMale,2,TRUE)</f>
        <v>#N/A</v>
      </c>
      <c r="R151" s="81" t="e">
        <f>VLOOKUP(Table1[[#This Row],[Age]],TBL_RegressionMale,3,TRUE)</f>
        <v>#N/A</v>
      </c>
      <c r="S151" s="81" t="e">
        <f>VLOOKUP(Table1[[#This Row],[Age]],TBL_RegressionMale,4,TRUE)</f>
        <v>#N/A</v>
      </c>
      <c r="T151" s="81" t="e">
        <f>VLOOKUP(Table1[[#This Row],[Age]],TBL_RegressionMale,5,TRUE)</f>
        <v>#N/A</v>
      </c>
      <c r="U151" s="82"/>
      <c r="V151" s="78">
        <f>Table1[[#This Row],[Mother Height (cm)]]*0.3937</f>
        <v>0</v>
      </c>
      <c r="W151" s="80">
        <f>((Table1[[#This Row],[Mother Height (in)]]*0.953)+2.803)*2.54</f>
        <v>7.1196200000000003</v>
      </c>
      <c r="X151" s="82"/>
      <c r="Y151" s="27">
        <f>Table1[[#This Row],[Father Height (cm)]]*0.3937</f>
        <v>0</v>
      </c>
      <c r="Z151" s="19">
        <f>((Table1[[#This Row],[Father Heght (in)]]*0.955)+2.316)*2.54</f>
        <v>5.8826399999999994</v>
      </c>
      <c r="AA151" s="18">
        <f>(Table1[[#This Row],[Adjusted Mother Height (cm)]]+Table1[[#This Row],[Adjusted Father Height (cm)]])/2</f>
        <v>6.5011299999999999</v>
      </c>
      <c r="AB151" s="18" t="e">
        <f>Q151+(Table1[[#This Row],[Stature (in)]]*Table1[[#This Row],[Stature (cm)]])+(Table1[[#This Row],[Body Mass regression (lb)]]*Table1[[#This Row],[Body Mass (kg)]])+(Table1[[#This Row],[Midparent stature regression]]*Table1[[#This Row],[Adjusted Midparent Stature (cm)]])</f>
        <v>#N/A</v>
      </c>
      <c r="AC151" s="24" t="e">
        <f t="shared" si="13"/>
        <v>#N/A</v>
      </c>
      <c r="AD151" s="24" t="e">
        <f>-9.376+(0.0001882*Table1[[#This Row],[LL *SH]])+(0.0022*Table1[[#This Row],[Age*LL]])+(0.005841*Table1[[#This Row],[Age*SH]])-(0.002658*Table1[[#This Row],[Age*Mass]])+(0.07693*(Table1[[#This Row],[Mass/Stature]]*100))</f>
        <v>#N/A</v>
      </c>
      <c r="AE151" s="29" t="e">
        <f t="shared" si="14"/>
        <v>#N/A</v>
      </c>
      <c r="AF151" s="25" t="e">
        <f>-7.709133+(0.0042232*(Table1[[#This Row],[Age]]*Table1[[#This Row],[Stature (cm)]]))</f>
        <v>#N/A</v>
      </c>
      <c r="AG151" s="30" t="e">
        <f>Table1[[#This Row],[Age]]-Table1[[#This Row],[Moore Maturity Offset]]</f>
        <v>#N/A</v>
      </c>
    </row>
    <row r="152" spans="1:33" ht="25" customHeight="1" x14ac:dyDescent="0.2">
      <c r="A152" s="23"/>
      <c r="B152" s="28" t="e">
        <f t="shared" si="15"/>
        <v>#N/A</v>
      </c>
      <c r="C152" s="28" t="e">
        <f>VLOOKUP(Table1[[#This Row],[Name]], TBL_Player, 3, FALSE)</f>
        <v>#N/A</v>
      </c>
      <c r="D152" s="73"/>
      <c r="E152" s="15" t="e">
        <f>VLOOKUP(Table1[[#This Row],[Name]],TBL_Player,5,FALSE)</f>
        <v>#N/A</v>
      </c>
      <c r="F152" s="16" t="e">
        <f>(Table1[[#This Row],[Data Collection Date]]-E152)/365.25</f>
        <v>#N/A</v>
      </c>
      <c r="G152" s="79"/>
      <c r="H152" s="79"/>
      <c r="I152" s="75">
        <f>Table1[[#This Row],[Stature (cm)]]-Table1[[#This Row],[Sitting Height (cm)]]</f>
        <v>0</v>
      </c>
      <c r="J152" s="79"/>
      <c r="K152" s="76">
        <f>Table1[[#This Row],[Leg Length (cm)]]*Table1[[#This Row],[Sitting Height (cm)]]</f>
        <v>0</v>
      </c>
      <c r="L152" s="80" t="e">
        <f>Table1[[#This Row],[Age]]*Table1[[#This Row],[Leg Length (cm)]]</f>
        <v>#N/A</v>
      </c>
      <c r="M152" s="80" t="e">
        <f>Table1[[#This Row],[Age]]*Table1[[#This Row],[Sitting Height (cm)]]</f>
        <v>#N/A</v>
      </c>
      <c r="N152" s="80" t="e">
        <f>Table1[[#This Row],[Age]]*Table1[[#This Row],[Body Mass (kg)]]</f>
        <v>#N/A</v>
      </c>
      <c r="O152" s="81" t="e">
        <f>Table1[[#This Row],[Body Mass (kg)]]/Table1[[#This Row],[Stature (cm)]]*100</f>
        <v>#DIV/0!</v>
      </c>
      <c r="P152" s="81" t="e">
        <f>Table1[[#This Row],[Body Mass (kg)]]/Table1[[#This Row],[Stature (cm)]]</f>
        <v>#DIV/0!</v>
      </c>
      <c r="Q152" s="81" t="e">
        <f>VLOOKUP(Table1[[#This Row],[Age]],TBL_RegressionMale,2,TRUE)</f>
        <v>#N/A</v>
      </c>
      <c r="R152" s="81" t="e">
        <f>VLOOKUP(Table1[[#This Row],[Age]],TBL_RegressionMale,3,TRUE)</f>
        <v>#N/A</v>
      </c>
      <c r="S152" s="81" t="e">
        <f>VLOOKUP(Table1[[#This Row],[Age]],TBL_RegressionMale,4,TRUE)</f>
        <v>#N/A</v>
      </c>
      <c r="T152" s="81" t="e">
        <f>VLOOKUP(Table1[[#This Row],[Age]],TBL_RegressionMale,5,TRUE)</f>
        <v>#N/A</v>
      </c>
      <c r="U152" s="82"/>
      <c r="V152" s="78">
        <f>Table1[[#This Row],[Mother Height (cm)]]*0.3937</f>
        <v>0</v>
      </c>
      <c r="W152" s="80">
        <f>((Table1[[#This Row],[Mother Height (in)]]*0.953)+2.803)*2.54</f>
        <v>7.1196200000000003</v>
      </c>
      <c r="X152" s="82"/>
      <c r="Y152" s="27">
        <f>Table1[[#This Row],[Father Height (cm)]]*0.3937</f>
        <v>0</v>
      </c>
      <c r="Z152" s="19">
        <f>((Table1[[#This Row],[Father Heght (in)]]*0.955)+2.316)*2.54</f>
        <v>5.8826399999999994</v>
      </c>
      <c r="AA152" s="18">
        <f>(Table1[[#This Row],[Adjusted Mother Height (cm)]]+Table1[[#This Row],[Adjusted Father Height (cm)]])/2</f>
        <v>6.5011299999999999</v>
      </c>
      <c r="AB152" s="18" t="e">
        <f>Q152+(Table1[[#This Row],[Stature (in)]]*Table1[[#This Row],[Stature (cm)]])+(Table1[[#This Row],[Body Mass regression (lb)]]*Table1[[#This Row],[Body Mass (kg)]])+(Table1[[#This Row],[Midparent stature regression]]*Table1[[#This Row],[Adjusted Midparent Stature (cm)]])</f>
        <v>#N/A</v>
      </c>
      <c r="AC152" s="24" t="e">
        <f t="shared" si="13"/>
        <v>#N/A</v>
      </c>
      <c r="AD152" s="24" t="e">
        <f>-9.376+(0.0001882*Table1[[#This Row],[LL *SH]])+(0.0022*Table1[[#This Row],[Age*LL]])+(0.005841*Table1[[#This Row],[Age*SH]])-(0.002658*Table1[[#This Row],[Age*Mass]])+(0.07693*(Table1[[#This Row],[Mass/Stature]]*100))</f>
        <v>#N/A</v>
      </c>
      <c r="AE152" s="29" t="e">
        <f t="shared" si="14"/>
        <v>#N/A</v>
      </c>
      <c r="AF152" s="25" t="e">
        <f>-7.709133+(0.0042232*(Table1[[#This Row],[Age]]*Table1[[#This Row],[Stature (cm)]]))</f>
        <v>#N/A</v>
      </c>
      <c r="AG152" s="30" t="e">
        <f>Table1[[#This Row],[Age]]-Table1[[#This Row],[Moore Maturity Offset]]</f>
        <v>#N/A</v>
      </c>
    </row>
    <row r="153" spans="1:33" ht="25" customHeight="1" x14ac:dyDescent="0.2">
      <c r="A153" s="23"/>
      <c r="B153" s="28" t="e">
        <f t="shared" si="15"/>
        <v>#N/A</v>
      </c>
      <c r="C153" s="28" t="e">
        <f>VLOOKUP(Table1[[#This Row],[Name]], TBL_Player, 3, FALSE)</f>
        <v>#N/A</v>
      </c>
      <c r="D153" s="73"/>
      <c r="E153" s="15" t="e">
        <f>VLOOKUP(Table1[[#This Row],[Name]],TBL_Player,5,FALSE)</f>
        <v>#N/A</v>
      </c>
      <c r="F153" s="16" t="e">
        <f>(Table1[[#This Row],[Data Collection Date]]-E153)/365.25</f>
        <v>#N/A</v>
      </c>
      <c r="G153" s="79"/>
      <c r="H153" s="79"/>
      <c r="I153" s="75">
        <f>Table1[[#This Row],[Stature (cm)]]-Table1[[#This Row],[Sitting Height (cm)]]</f>
        <v>0</v>
      </c>
      <c r="J153" s="79"/>
      <c r="K153" s="76">
        <f>Table1[[#This Row],[Leg Length (cm)]]*Table1[[#This Row],[Sitting Height (cm)]]</f>
        <v>0</v>
      </c>
      <c r="L153" s="80" t="e">
        <f>Table1[[#This Row],[Age]]*Table1[[#This Row],[Leg Length (cm)]]</f>
        <v>#N/A</v>
      </c>
      <c r="M153" s="80" t="e">
        <f>Table1[[#This Row],[Age]]*Table1[[#This Row],[Sitting Height (cm)]]</f>
        <v>#N/A</v>
      </c>
      <c r="N153" s="80" t="e">
        <f>Table1[[#This Row],[Age]]*Table1[[#This Row],[Body Mass (kg)]]</f>
        <v>#N/A</v>
      </c>
      <c r="O153" s="81" t="e">
        <f>Table1[[#This Row],[Body Mass (kg)]]/Table1[[#This Row],[Stature (cm)]]*100</f>
        <v>#DIV/0!</v>
      </c>
      <c r="P153" s="81" t="e">
        <f>Table1[[#This Row],[Body Mass (kg)]]/Table1[[#This Row],[Stature (cm)]]</f>
        <v>#DIV/0!</v>
      </c>
      <c r="Q153" s="81" t="e">
        <f>VLOOKUP(Table1[[#This Row],[Age]],TBL_RegressionMale,2,TRUE)</f>
        <v>#N/A</v>
      </c>
      <c r="R153" s="81" t="e">
        <f>VLOOKUP(Table1[[#This Row],[Age]],TBL_RegressionMale,3,TRUE)</f>
        <v>#N/A</v>
      </c>
      <c r="S153" s="81" t="e">
        <f>VLOOKUP(Table1[[#This Row],[Age]],TBL_RegressionMale,4,TRUE)</f>
        <v>#N/A</v>
      </c>
      <c r="T153" s="81" t="e">
        <f>VLOOKUP(Table1[[#This Row],[Age]],TBL_RegressionMale,5,TRUE)</f>
        <v>#N/A</v>
      </c>
      <c r="U153" s="82"/>
      <c r="V153" s="78">
        <f>Table1[[#This Row],[Mother Height (cm)]]*0.3937</f>
        <v>0</v>
      </c>
      <c r="W153" s="80">
        <f>((Table1[[#This Row],[Mother Height (in)]]*0.953)+2.803)*2.54</f>
        <v>7.1196200000000003</v>
      </c>
      <c r="X153" s="82"/>
      <c r="Y153" s="27">
        <f>Table1[[#This Row],[Father Height (cm)]]*0.3937</f>
        <v>0</v>
      </c>
      <c r="Z153" s="19">
        <f>((Table1[[#This Row],[Father Heght (in)]]*0.955)+2.316)*2.54</f>
        <v>5.8826399999999994</v>
      </c>
      <c r="AA153" s="18">
        <f>(Table1[[#This Row],[Adjusted Mother Height (cm)]]+Table1[[#This Row],[Adjusted Father Height (cm)]])/2</f>
        <v>6.5011299999999999</v>
      </c>
      <c r="AB153" s="18" t="e">
        <f>Q153+(Table1[[#This Row],[Stature (in)]]*Table1[[#This Row],[Stature (cm)]])+(Table1[[#This Row],[Body Mass regression (lb)]]*Table1[[#This Row],[Body Mass (kg)]])+(Table1[[#This Row],[Midparent stature regression]]*Table1[[#This Row],[Adjusted Midparent Stature (cm)]])</f>
        <v>#N/A</v>
      </c>
      <c r="AC153" s="24" t="e">
        <f t="shared" si="13"/>
        <v>#N/A</v>
      </c>
      <c r="AD153" s="24" t="e">
        <f>-9.376+(0.0001882*Table1[[#This Row],[LL *SH]])+(0.0022*Table1[[#This Row],[Age*LL]])+(0.005841*Table1[[#This Row],[Age*SH]])-(0.002658*Table1[[#This Row],[Age*Mass]])+(0.07693*(Table1[[#This Row],[Mass/Stature]]*100))</f>
        <v>#N/A</v>
      </c>
      <c r="AE153" s="29" t="e">
        <f t="shared" si="14"/>
        <v>#N/A</v>
      </c>
      <c r="AF153" s="25" t="e">
        <f>-7.709133+(0.0042232*(Table1[[#This Row],[Age]]*Table1[[#This Row],[Stature (cm)]]))</f>
        <v>#N/A</v>
      </c>
      <c r="AG153" s="30" t="e">
        <f>Table1[[#This Row],[Age]]-Table1[[#This Row],[Moore Maturity Offset]]</f>
        <v>#N/A</v>
      </c>
    </row>
    <row r="154" spans="1:33" ht="25" customHeight="1" x14ac:dyDescent="0.2">
      <c r="A154" s="23"/>
      <c r="B154" s="28" t="e">
        <f t="shared" si="15"/>
        <v>#N/A</v>
      </c>
      <c r="C154" s="28" t="e">
        <f>VLOOKUP(Table1[[#This Row],[Name]], TBL_Player, 3, FALSE)</f>
        <v>#N/A</v>
      </c>
      <c r="D154" s="73"/>
      <c r="E154" s="15" t="e">
        <f>VLOOKUP(Table1[[#This Row],[Name]],TBL_Player,5,FALSE)</f>
        <v>#N/A</v>
      </c>
      <c r="F154" s="16" t="e">
        <f>(Table1[[#This Row],[Data Collection Date]]-E154)/365.25</f>
        <v>#N/A</v>
      </c>
      <c r="G154" s="79"/>
      <c r="H154" s="79"/>
      <c r="I154" s="75">
        <f>Table1[[#This Row],[Stature (cm)]]-Table1[[#This Row],[Sitting Height (cm)]]</f>
        <v>0</v>
      </c>
      <c r="J154" s="79"/>
      <c r="K154" s="76">
        <f>Table1[[#This Row],[Leg Length (cm)]]*Table1[[#This Row],[Sitting Height (cm)]]</f>
        <v>0</v>
      </c>
      <c r="L154" s="80" t="e">
        <f>Table1[[#This Row],[Age]]*Table1[[#This Row],[Leg Length (cm)]]</f>
        <v>#N/A</v>
      </c>
      <c r="M154" s="80" t="e">
        <f>Table1[[#This Row],[Age]]*Table1[[#This Row],[Sitting Height (cm)]]</f>
        <v>#N/A</v>
      </c>
      <c r="N154" s="80" t="e">
        <f>Table1[[#This Row],[Age]]*Table1[[#This Row],[Body Mass (kg)]]</f>
        <v>#N/A</v>
      </c>
      <c r="O154" s="81" t="e">
        <f>Table1[[#This Row],[Body Mass (kg)]]/Table1[[#This Row],[Stature (cm)]]*100</f>
        <v>#DIV/0!</v>
      </c>
      <c r="P154" s="81" t="e">
        <f>Table1[[#This Row],[Body Mass (kg)]]/Table1[[#This Row],[Stature (cm)]]</f>
        <v>#DIV/0!</v>
      </c>
      <c r="Q154" s="81" t="e">
        <f>VLOOKUP(Table1[[#This Row],[Age]],TBL_RegressionMale,2,TRUE)</f>
        <v>#N/A</v>
      </c>
      <c r="R154" s="81" t="e">
        <f>VLOOKUP(Table1[[#This Row],[Age]],TBL_RegressionMale,3,TRUE)</f>
        <v>#N/A</v>
      </c>
      <c r="S154" s="81" t="e">
        <f>VLOOKUP(Table1[[#This Row],[Age]],TBL_RegressionMale,4,TRUE)</f>
        <v>#N/A</v>
      </c>
      <c r="T154" s="81" t="e">
        <f>VLOOKUP(Table1[[#This Row],[Age]],TBL_RegressionMale,5,TRUE)</f>
        <v>#N/A</v>
      </c>
      <c r="U154" s="82"/>
      <c r="V154" s="78">
        <f>Table1[[#This Row],[Mother Height (cm)]]*0.3937</f>
        <v>0</v>
      </c>
      <c r="W154" s="80">
        <f>((Table1[[#This Row],[Mother Height (in)]]*0.953)+2.803)*2.54</f>
        <v>7.1196200000000003</v>
      </c>
      <c r="X154" s="82"/>
      <c r="Y154" s="27">
        <f>Table1[[#This Row],[Father Height (cm)]]*0.3937</f>
        <v>0</v>
      </c>
      <c r="Z154" s="19">
        <f>((Table1[[#This Row],[Father Heght (in)]]*0.955)+2.316)*2.54</f>
        <v>5.8826399999999994</v>
      </c>
      <c r="AA154" s="18">
        <f>(Table1[[#This Row],[Adjusted Mother Height (cm)]]+Table1[[#This Row],[Adjusted Father Height (cm)]])/2</f>
        <v>6.5011299999999999</v>
      </c>
      <c r="AB154" s="18" t="e">
        <f>Q154+(Table1[[#This Row],[Stature (in)]]*Table1[[#This Row],[Stature (cm)]])+(Table1[[#This Row],[Body Mass regression (lb)]]*Table1[[#This Row],[Body Mass (kg)]])+(Table1[[#This Row],[Midparent stature regression]]*Table1[[#This Row],[Adjusted Midparent Stature (cm)]])</f>
        <v>#N/A</v>
      </c>
      <c r="AC154" s="24" t="e">
        <f t="shared" si="13"/>
        <v>#N/A</v>
      </c>
      <c r="AD154" s="24" t="e">
        <f>-9.376+(0.0001882*Table1[[#This Row],[LL *SH]])+(0.0022*Table1[[#This Row],[Age*LL]])+(0.005841*Table1[[#This Row],[Age*SH]])-(0.002658*Table1[[#This Row],[Age*Mass]])+(0.07693*(Table1[[#This Row],[Mass/Stature]]*100))</f>
        <v>#N/A</v>
      </c>
      <c r="AE154" s="29" t="e">
        <f t="shared" si="14"/>
        <v>#N/A</v>
      </c>
      <c r="AF154" s="25" t="e">
        <f>-7.709133+(0.0042232*(Table1[[#This Row],[Age]]*Table1[[#This Row],[Stature (cm)]]))</f>
        <v>#N/A</v>
      </c>
      <c r="AG154" s="30" t="e">
        <f>Table1[[#This Row],[Age]]-Table1[[#This Row],[Moore Maturity Offset]]</f>
        <v>#N/A</v>
      </c>
    </row>
    <row r="155" spans="1:33" ht="25" customHeight="1" x14ac:dyDescent="0.2">
      <c r="A155" s="23"/>
      <c r="B155" s="28" t="e">
        <f t="shared" si="15"/>
        <v>#N/A</v>
      </c>
      <c r="C155" s="28" t="e">
        <f>VLOOKUP(Table1[[#This Row],[Name]], TBL_Player, 3, FALSE)</f>
        <v>#N/A</v>
      </c>
      <c r="D155" s="73"/>
      <c r="E155" s="15" t="e">
        <f>VLOOKUP(Table1[[#This Row],[Name]],TBL_Player,5,FALSE)</f>
        <v>#N/A</v>
      </c>
      <c r="F155" s="16" t="e">
        <f>(Table1[[#This Row],[Data Collection Date]]-E155)/365.25</f>
        <v>#N/A</v>
      </c>
      <c r="G155" s="79"/>
      <c r="H155" s="79"/>
      <c r="I155" s="75">
        <f>Table1[[#This Row],[Stature (cm)]]-Table1[[#This Row],[Sitting Height (cm)]]</f>
        <v>0</v>
      </c>
      <c r="J155" s="79"/>
      <c r="K155" s="76">
        <f>Table1[[#This Row],[Leg Length (cm)]]*Table1[[#This Row],[Sitting Height (cm)]]</f>
        <v>0</v>
      </c>
      <c r="L155" s="80" t="e">
        <f>Table1[[#This Row],[Age]]*Table1[[#This Row],[Leg Length (cm)]]</f>
        <v>#N/A</v>
      </c>
      <c r="M155" s="80" t="e">
        <f>Table1[[#This Row],[Age]]*Table1[[#This Row],[Sitting Height (cm)]]</f>
        <v>#N/A</v>
      </c>
      <c r="N155" s="80" t="e">
        <f>Table1[[#This Row],[Age]]*Table1[[#This Row],[Body Mass (kg)]]</f>
        <v>#N/A</v>
      </c>
      <c r="O155" s="81" t="e">
        <f>Table1[[#This Row],[Body Mass (kg)]]/Table1[[#This Row],[Stature (cm)]]*100</f>
        <v>#DIV/0!</v>
      </c>
      <c r="P155" s="81" t="e">
        <f>Table1[[#This Row],[Body Mass (kg)]]/Table1[[#This Row],[Stature (cm)]]</f>
        <v>#DIV/0!</v>
      </c>
      <c r="Q155" s="81" t="e">
        <f>VLOOKUP(Table1[[#This Row],[Age]],TBL_RegressionMale,2,TRUE)</f>
        <v>#N/A</v>
      </c>
      <c r="R155" s="81" t="e">
        <f>VLOOKUP(Table1[[#This Row],[Age]],TBL_RegressionMale,3,TRUE)</f>
        <v>#N/A</v>
      </c>
      <c r="S155" s="81" t="e">
        <f>VLOOKUP(Table1[[#This Row],[Age]],TBL_RegressionMale,4,TRUE)</f>
        <v>#N/A</v>
      </c>
      <c r="T155" s="81" t="e">
        <f>VLOOKUP(Table1[[#This Row],[Age]],TBL_RegressionMale,5,TRUE)</f>
        <v>#N/A</v>
      </c>
      <c r="U155" s="82"/>
      <c r="V155" s="78">
        <f>Table1[[#This Row],[Mother Height (cm)]]*0.3937</f>
        <v>0</v>
      </c>
      <c r="W155" s="80">
        <f>((Table1[[#This Row],[Mother Height (in)]]*0.953)+2.803)*2.54</f>
        <v>7.1196200000000003</v>
      </c>
      <c r="X155" s="82"/>
      <c r="Y155" s="27">
        <f>Table1[[#This Row],[Father Height (cm)]]*0.3937</f>
        <v>0</v>
      </c>
      <c r="Z155" s="19">
        <f>((Table1[[#This Row],[Father Heght (in)]]*0.955)+2.316)*2.54</f>
        <v>5.8826399999999994</v>
      </c>
      <c r="AA155" s="18">
        <f>(Table1[[#This Row],[Adjusted Mother Height (cm)]]+Table1[[#This Row],[Adjusted Father Height (cm)]])/2</f>
        <v>6.5011299999999999</v>
      </c>
      <c r="AB155" s="18" t="e">
        <f>Q155+(Table1[[#This Row],[Stature (in)]]*Table1[[#This Row],[Stature (cm)]])+(Table1[[#This Row],[Body Mass regression (lb)]]*Table1[[#This Row],[Body Mass (kg)]])+(Table1[[#This Row],[Midparent stature regression]]*Table1[[#This Row],[Adjusted Midparent Stature (cm)]])</f>
        <v>#N/A</v>
      </c>
      <c r="AC155" s="24" t="e">
        <f t="shared" si="13"/>
        <v>#N/A</v>
      </c>
      <c r="AD155" s="24" t="e">
        <f>-9.376+(0.0001882*Table1[[#This Row],[LL *SH]])+(0.0022*Table1[[#This Row],[Age*LL]])+(0.005841*Table1[[#This Row],[Age*SH]])-(0.002658*Table1[[#This Row],[Age*Mass]])+(0.07693*(Table1[[#This Row],[Mass/Stature]]*100))</f>
        <v>#N/A</v>
      </c>
      <c r="AE155" s="29" t="e">
        <f t="shared" si="14"/>
        <v>#N/A</v>
      </c>
      <c r="AF155" s="25" t="e">
        <f>-7.709133+(0.0042232*(Table1[[#This Row],[Age]]*Table1[[#This Row],[Stature (cm)]]))</f>
        <v>#N/A</v>
      </c>
      <c r="AG155" s="30" t="e">
        <f>Table1[[#This Row],[Age]]-Table1[[#This Row],[Moore Maturity Offset]]</f>
        <v>#N/A</v>
      </c>
    </row>
    <row r="156" spans="1:33" ht="25" customHeight="1" x14ac:dyDescent="0.2">
      <c r="A156" s="23"/>
      <c r="B156" s="28" t="e">
        <f t="shared" si="15"/>
        <v>#N/A</v>
      </c>
      <c r="C156" s="28" t="e">
        <f>VLOOKUP(Table1[[#This Row],[Name]], TBL_Player, 3, FALSE)</f>
        <v>#N/A</v>
      </c>
      <c r="D156" s="73"/>
      <c r="E156" s="15" t="e">
        <f>VLOOKUP(Table1[[#This Row],[Name]],TBL_Player,5,FALSE)</f>
        <v>#N/A</v>
      </c>
      <c r="F156" s="16" t="e">
        <f>(Table1[[#This Row],[Data Collection Date]]-E156)/365.25</f>
        <v>#N/A</v>
      </c>
      <c r="G156" s="79"/>
      <c r="H156" s="79"/>
      <c r="I156" s="75">
        <f>Table1[[#This Row],[Stature (cm)]]-Table1[[#This Row],[Sitting Height (cm)]]</f>
        <v>0</v>
      </c>
      <c r="J156" s="79"/>
      <c r="K156" s="76">
        <f>Table1[[#This Row],[Leg Length (cm)]]*Table1[[#This Row],[Sitting Height (cm)]]</f>
        <v>0</v>
      </c>
      <c r="L156" s="80" t="e">
        <f>Table1[[#This Row],[Age]]*Table1[[#This Row],[Leg Length (cm)]]</f>
        <v>#N/A</v>
      </c>
      <c r="M156" s="80" t="e">
        <f>Table1[[#This Row],[Age]]*Table1[[#This Row],[Sitting Height (cm)]]</f>
        <v>#N/A</v>
      </c>
      <c r="N156" s="80" t="e">
        <f>Table1[[#This Row],[Age]]*Table1[[#This Row],[Body Mass (kg)]]</f>
        <v>#N/A</v>
      </c>
      <c r="O156" s="81" t="e">
        <f>Table1[[#This Row],[Body Mass (kg)]]/Table1[[#This Row],[Stature (cm)]]*100</f>
        <v>#DIV/0!</v>
      </c>
      <c r="P156" s="81" t="e">
        <f>Table1[[#This Row],[Body Mass (kg)]]/Table1[[#This Row],[Stature (cm)]]</f>
        <v>#DIV/0!</v>
      </c>
      <c r="Q156" s="81" t="e">
        <f>VLOOKUP(Table1[[#This Row],[Age]],TBL_RegressionMale,2,TRUE)</f>
        <v>#N/A</v>
      </c>
      <c r="R156" s="81" t="e">
        <f>VLOOKUP(Table1[[#This Row],[Age]],TBL_RegressionMale,3,TRUE)</f>
        <v>#N/A</v>
      </c>
      <c r="S156" s="81" t="e">
        <f>VLOOKUP(Table1[[#This Row],[Age]],TBL_RegressionMale,4,TRUE)</f>
        <v>#N/A</v>
      </c>
      <c r="T156" s="81" t="e">
        <f>VLOOKUP(Table1[[#This Row],[Age]],TBL_RegressionMale,5,TRUE)</f>
        <v>#N/A</v>
      </c>
      <c r="U156" s="82"/>
      <c r="V156" s="78">
        <f>Table1[[#This Row],[Mother Height (cm)]]*0.3937</f>
        <v>0</v>
      </c>
      <c r="W156" s="80">
        <f>((Table1[[#This Row],[Mother Height (in)]]*0.953)+2.803)*2.54</f>
        <v>7.1196200000000003</v>
      </c>
      <c r="X156" s="82"/>
      <c r="Y156" s="27">
        <f>Table1[[#This Row],[Father Height (cm)]]*0.3937</f>
        <v>0</v>
      </c>
      <c r="Z156" s="19">
        <f>((Table1[[#This Row],[Father Heght (in)]]*0.955)+2.316)*2.54</f>
        <v>5.8826399999999994</v>
      </c>
      <c r="AA156" s="18">
        <f>(Table1[[#This Row],[Adjusted Mother Height (cm)]]+Table1[[#This Row],[Adjusted Father Height (cm)]])/2</f>
        <v>6.5011299999999999</v>
      </c>
      <c r="AB156" s="18" t="e">
        <f>Q156+(Table1[[#This Row],[Stature (in)]]*Table1[[#This Row],[Stature (cm)]])+(Table1[[#This Row],[Body Mass regression (lb)]]*Table1[[#This Row],[Body Mass (kg)]])+(Table1[[#This Row],[Midparent stature regression]]*Table1[[#This Row],[Adjusted Midparent Stature (cm)]])</f>
        <v>#N/A</v>
      </c>
      <c r="AC156" s="24" t="e">
        <f t="shared" si="13"/>
        <v>#N/A</v>
      </c>
      <c r="AD156" s="24" t="e">
        <f>-9.376+(0.0001882*Table1[[#This Row],[LL *SH]])+(0.0022*Table1[[#This Row],[Age*LL]])+(0.005841*Table1[[#This Row],[Age*SH]])-(0.002658*Table1[[#This Row],[Age*Mass]])+(0.07693*(Table1[[#This Row],[Mass/Stature]]*100))</f>
        <v>#N/A</v>
      </c>
      <c r="AE156" s="29" t="e">
        <f t="shared" si="14"/>
        <v>#N/A</v>
      </c>
      <c r="AF156" s="25" t="e">
        <f>-7.709133+(0.0042232*(Table1[[#This Row],[Age]]*Table1[[#This Row],[Stature (cm)]]))</f>
        <v>#N/A</v>
      </c>
      <c r="AG156" s="30" t="e">
        <f>Table1[[#This Row],[Age]]-Table1[[#This Row],[Moore Maturity Offset]]</f>
        <v>#N/A</v>
      </c>
    </row>
    <row r="157" spans="1:33" ht="25" customHeight="1" x14ac:dyDescent="0.2">
      <c r="A157" s="23"/>
      <c r="B157" s="28" t="e">
        <f t="shared" si="15"/>
        <v>#N/A</v>
      </c>
      <c r="C157" s="28" t="e">
        <f>VLOOKUP(Table1[[#This Row],[Name]], TBL_Player, 3, FALSE)</f>
        <v>#N/A</v>
      </c>
      <c r="D157" s="73"/>
      <c r="E157" s="15" t="e">
        <f>VLOOKUP(Table1[[#This Row],[Name]],TBL_Player,5,FALSE)</f>
        <v>#N/A</v>
      </c>
      <c r="F157" s="16" t="e">
        <f>(Table1[[#This Row],[Data Collection Date]]-E157)/365.25</f>
        <v>#N/A</v>
      </c>
      <c r="G157" s="79"/>
      <c r="H157" s="79"/>
      <c r="I157" s="75">
        <f>Table1[[#This Row],[Stature (cm)]]-Table1[[#This Row],[Sitting Height (cm)]]</f>
        <v>0</v>
      </c>
      <c r="J157" s="79"/>
      <c r="K157" s="76">
        <f>Table1[[#This Row],[Leg Length (cm)]]*Table1[[#This Row],[Sitting Height (cm)]]</f>
        <v>0</v>
      </c>
      <c r="L157" s="80" t="e">
        <f>Table1[[#This Row],[Age]]*Table1[[#This Row],[Leg Length (cm)]]</f>
        <v>#N/A</v>
      </c>
      <c r="M157" s="80" t="e">
        <f>Table1[[#This Row],[Age]]*Table1[[#This Row],[Sitting Height (cm)]]</f>
        <v>#N/A</v>
      </c>
      <c r="N157" s="80" t="e">
        <f>Table1[[#This Row],[Age]]*Table1[[#This Row],[Body Mass (kg)]]</f>
        <v>#N/A</v>
      </c>
      <c r="O157" s="81" t="e">
        <f>Table1[[#This Row],[Body Mass (kg)]]/Table1[[#This Row],[Stature (cm)]]*100</f>
        <v>#DIV/0!</v>
      </c>
      <c r="P157" s="81" t="e">
        <f>Table1[[#This Row],[Body Mass (kg)]]/Table1[[#This Row],[Stature (cm)]]</f>
        <v>#DIV/0!</v>
      </c>
      <c r="Q157" s="81" t="e">
        <f>VLOOKUP(Table1[[#This Row],[Age]],TBL_RegressionMale,2,TRUE)</f>
        <v>#N/A</v>
      </c>
      <c r="R157" s="81" t="e">
        <f>VLOOKUP(Table1[[#This Row],[Age]],TBL_RegressionMale,3,TRUE)</f>
        <v>#N/A</v>
      </c>
      <c r="S157" s="81" t="e">
        <f>VLOOKUP(Table1[[#This Row],[Age]],TBL_RegressionMale,4,TRUE)</f>
        <v>#N/A</v>
      </c>
      <c r="T157" s="81" t="e">
        <f>VLOOKUP(Table1[[#This Row],[Age]],TBL_RegressionMale,5,TRUE)</f>
        <v>#N/A</v>
      </c>
      <c r="U157" s="82"/>
      <c r="V157" s="78">
        <f>Table1[[#This Row],[Mother Height (cm)]]*0.3937</f>
        <v>0</v>
      </c>
      <c r="W157" s="80">
        <f>((Table1[[#This Row],[Mother Height (in)]]*0.953)+2.803)*2.54</f>
        <v>7.1196200000000003</v>
      </c>
      <c r="X157" s="82"/>
      <c r="Y157" s="27">
        <f>Table1[[#This Row],[Father Height (cm)]]*0.3937</f>
        <v>0</v>
      </c>
      <c r="Z157" s="19">
        <f>((Table1[[#This Row],[Father Heght (in)]]*0.955)+2.316)*2.54</f>
        <v>5.8826399999999994</v>
      </c>
      <c r="AA157" s="18">
        <f>(Table1[[#This Row],[Adjusted Mother Height (cm)]]+Table1[[#This Row],[Adjusted Father Height (cm)]])/2</f>
        <v>6.5011299999999999</v>
      </c>
      <c r="AB157" s="18" t="e">
        <f>Q157+(Table1[[#This Row],[Stature (in)]]*Table1[[#This Row],[Stature (cm)]])+(Table1[[#This Row],[Body Mass regression (lb)]]*Table1[[#This Row],[Body Mass (kg)]])+(Table1[[#This Row],[Midparent stature regression]]*Table1[[#This Row],[Adjusted Midparent Stature (cm)]])</f>
        <v>#N/A</v>
      </c>
      <c r="AC157" s="24" t="e">
        <f t="shared" si="13"/>
        <v>#N/A</v>
      </c>
      <c r="AD157" s="24" t="e">
        <f>-9.376+(0.0001882*Table1[[#This Row],[LL *SH]])+(0.0022*Table1[[#This Row],[Age*LL]])+(0.005841*Table1[[#This Row],[Age*SH]])-(0.002658*Table1[[#This Row],[Age*Mass]])+(0.07693*(Table1[[#This Row],[Mass/Stature]]*100))</f>
        <v>#N/A</v>
      </c>
      <c r="AE157" s="29" t="e">
        <f t="shared" si="14"/>
        <v>#N/A</v>
      </c>
      <c r="AF157" s="25" t="e">
        <f>-7.709133+(0.0042232*(Table1[[#This Row],[Age]]*Table1[[#This Row],[Stature (cm)]]))</f>
        <v>#N/A</v>
      </c>
      <c r="AG157" s="30" t="e">
        <f>Table1[[#This Row],[Age]]-Table1[[#This Row],[Moore Maturity Offset]]</f>
        <v>#N/A</v>
      </c>
    </row>
    <row r="158" spans="1:33" ht="25" customHeight="1" x14ac:dyDescent="0.2">
      <c r="A158" s="23"/>
      <c r="B158" s="28" t="e">
        <f t="shared" si="15"/>
        <v>#N/A</v>
      </c>
      <c r="C158" s="28" t="e">
        <f>VLOOKUP(Table1[[#This Row],[Name]], TBL_Player, 3, FALSE)</f>
        <v>#N/A</v>
      </c>
      <c r="D158" s="73"/>
      <c r="E158" s="15" t="e">
        <f>VLOOKUP(Table1[[#This Row],[Name]],TBL_Player,5,FALSE)</f>
        <v>#N/A</v>
      </c>
      <c r="F158" s="16" t="e">
        <f>(Table1[[#This Row],[Data Collection Date]]-E158)/365.25</f>
        <v>#N/A</v>
      </c>
      <c r="G158" s="79"/>
      <c r="H158" s="79"/>
      <c r="I158" s="75">
        <f>Table1[[#This Row],[Stature (cm)]]-Table1[[#This Row],[Sitting Height (cm)]]</f>
        <v>0</v>
      </c>
      <c r="J158" s="79"/>
      <c r="K158" s="76">
        <f>Table1[[#This Row],[Leg Length (cm)]]*Table1[[#This Row],[Sitting Height (cm)]]</f>
        <v>0</v>
      </c>
      <c r="L158" s="80" t="e">
        <f>Table1[[#This Row],[Age]]*Table1[[#This Row],[Leg Length (cm)]]</f>
        <v>#N/A</v>
      </c>
      <c r="M158" s="80" t="e">
        <f>Table1[[#This Row],[Age]]*Table1[[#This Row],[Sitting Height (cm)]]</f>
        <v>#N/A</v>
      </c>
      <c r="N158" s="80" t="e">
        <f>Table1[[#This Row],[Age]]*Table1[[#This Row],[Body Mass (kg)]]</f>
        <v>#N/A</v>
      </c>
      <c r="O158" s="81" t="e">
        <f>Table1[[#This Row],[Body Mass (kg)]]/Table1[[#This Row],[Stature (cm)]]*100</f>
        <v>#DIV/0!</v>
      </c>
      <c r="P158" s="81" t="e">
        <f>Table1[[#This Row],[Body Mass (kg)]]/Table1[[#This Row],[Stature (cm)]]</f>
        <v>#DIV/0!</v>
      </c>
      <c r="Q158" s="81" t="e">
        <f>VLOOKUP(Table1[[#This Row],[Age]],TBL_RegressionMale,2,TRUE)</f>
        <v>#N/A</v>
      </c>
      <c r="R158" s="81" t="e">
        <f>VLOOKUP(Table1[[#This Row],[Age]],TBL_RegressionMale,3,TRUE)</f>
        <v>#N/A</v>
      </c>
      <c r="S158" s="81" t="e">
        <f>VLOOKUP(Table1[[#This Row],[Age]],TBL_RegressionMale,4,TRUE)</f>
        <v>#N/A</v>
      </c>
      <c r="T158" s="81" t="e">
        <f>VLOOKUP(Table1[[#This Row],[Age]],TBL_RegressionMale,5,TRUE)</f>
        <v>#N/A</v>
      </c>
      <c r="U158" s="82"/>
      <c r="V158" s="78">
        <f>Table1[[#This Row],[Mother Height (cm)]]*0.3937</f>
        <v>0</v>
      </c>
      <c r="W158" s="80">
        <f>((Table1[[#This Row],[Mother Height (in)]]*0.953)+2.803)*2.54</f>
        <v>7.1196200000000003</v>
      </c>
      <c r="X158" s="82"/>
      <c r="Y158" s="27">
        <f>Table1[[#This Row],[Father Height (cm)]]*0.3937</f>
        <v>0</v>
      </c>
      <c r="Z158" s="19">
        <f>((Table1[[#This Row],[Father Heght (in)]]*0.955)+2.316)*2.54</f>
        <v>5.8826399999999994</v>
      </c>
      <c r="AA158" s="18">
        <f>(Table1[[#This Row],[Adjusted Mother Height (cm)]]+Table1[[#This Row],[Adjusted Father Height (cm)]])/2</f>
        <v>6.5011299999999999</v>
      </c>
      <c r="AB158" s="18" t="e">
        <f>Q158+(Table1[[#This Row],[Stature (in)]]*Table1[[#This Row],[Stature (cm)]])+(Table1[[#This Row],[Body Mass regression (lb)]]*Table1[[#This Row],[Body Mass (kg)]])+(Table1[[#This Row],[Midparent stature regression]]*Table1[[#This Row],[Adjusted Midparent Stature (cm)]])</f>
        <v>#N/A</v>
      </c>
      <c r="AC158" s="24" t="e">
        <f t="shared" si="13"/>
        <v>#N/A</v>
      </c>
      <c r="AD158" s="24" t="e">
        <f>-9.376+(0.0001882*Table1[[#This Row],[LL *SH]])+(0.0022*Table1[[#This Row],[Age*LL]])+(0.005841*Table1[[#This Row],[Age*SH]])-(0.002658*Table1[[#This Row],[Age*Mass]])+(0.07693*(Table1[[#This Row],[Mass/Stature]]*100))</f>
        <v>#N/A</v>
      </c>
      <c r="AE158" s="29" t="e">
        <f t="shared" si="14"/>
        <v>#N/A</v>
      </c>
      <c r="AF158" s="25" t="e">
        <f>-7.709133+(0.0042232*(Table1[[#This Row],[Age]]*Table1[[#This Row],[Stature (cm)]]))</f>
        <v>#N/A</v>
      </c>
      <c r="AG158" s="30" t="e">
        <f>Table1[[#This Row],[Age]]-Table1[[#This Row],[Moore Maturity Offset]]</f>
        <v>#N/A</v>
      </c>
    </row>
    <row r="159" spans="1:33" ht="25" customHeight="1" x14ac:dyDescent="0.2">
      <c r="A159" s="23"/>
      <c r="B159" s="28" t="e">
        <f t="shared" si="15"/>
        <v>#N/A</v>
      </c>
      <c r="C159" s="28" t="e">
        <f>VLOOKUP(Table1[[#This Row],[Name]], TBL_Player, 3, FALSE)</f>
        <v>#N/A</v>
      </c>
      <c r="D159" s="73"/>
      <c r="E159" s="15" t="e">
        <f>VLOOKUP(Table1[[#This Row],[Name]],TBL_Player,5,FALSE)</f>
        <v>#N/A</v>
      </c>
      <c r="F159" s="16" t="e">
        <f>(Table1[[#This Row],[Data Collection Date]]-E159)/365.25</f>
        <v>#N/A</v>
      </c>
      <c r="G159" s="79"/>
      <c r="H159" s="79"/>
      <c r="I159" s="75">
        <f>Table1[[#This Row],[Stature (cm)]]-Table1[[#This Row],[Sitting Height (cm)]]</f>
        <v>0</v>
      </c>
      <c r="J159" s="79"/>
      <c r="K159" s="76">
        <f>Table1[[#This Row],[Leg Length (cm)]]*Table1[[#This Row],[Sitting Height (cm)]]</f>
        <v>0</v>
      </c>
      <c r="L159" s="80" t="e">
        <f>Table1[[#This Row],[Age]]*Table1[[#This Row],[Leg Length (cm)]]</f>
        <v>#N/A</v>
      </c>
      <c r="M159" s="80" t="e">
        <f>Table1[[#This Row],[Age]]*Table1[[#This Row],[Sitting Height (cm)]]</f>
        <v>#N/A</v>
      </c>
      <c r="N159" s="80" t="e">
        <f>Table1[[#This Row],[Age]]*Table1[[#This Row],[Body Mass (kg)]]</f>
        <v>#N/A</v>
      </c>
      <c r="O159" s="81" t="e">
        <f>Table1[[#This Row],[Body Mass (kg)]]/Table1[[#This Row],[Stature (cm)]]*100</f>
        <v>#DIV/0!</v>
      </c>
      <c r="P159" s="81" t="e">
        <f>Table1[[#This Row],[Body Mass (kg)]]/Table1[[#This Row],[Stature (cm)]]</f>
        <v>#DIV/0!</v>
      </c>
      <c r="Q159" s="81" t="e">
        <f>VLOOKUP(Table1[[#This Row],[Age]],TBL_RegressionMale,2,TRUE)</f>
        <v>#N/A</v>
      </c>
      <c r="R159" s="81" t="e">
        <f>VLOOKUP(Table1[[#This Row],[Age]],TBL_RegressionMale,3,TRUE)</f>
        <v>#N/A</v>
      </c>
      <c r="S159" s="81" t="e">
        <f>VLOOKUP(Table1[[#This Row],[Age]],TBL_RegressionMale,4,TRUE)</f>
        <v>#N/A</v>
      </c>
      <c r="T159" s="81" t="e">
        <f>VLOOKUP(Table1[[#This Row],[Age]],TBL_RegressionMale,5,TRUE)</f>
        <v>#N/A</v>
      </c>
      <c r="U159" s="82"/>
      <c r="V159" s="78">
        <f>Table1[[#This Row],[Mother Height (cm)]]*0.3937</f>
        <v>0</v>
      </c>
      <c r="W159" s="80">
        <f>((Table1[[#This Row],[Mother Height (in)]]*0.953)+2.803)*2.54</f>
        <v>7.1196200000000003</v>
      </c>
      <c r="X159" s="82"/>
      <c r="Y159" s="27">
        <f>Table1[[#This Row],[Father Height (cm)]]*0.3937</f>
        <v>0</v>
      </c>
      <c r="Z159" s="19">
        <f>((Table1[[#This Row],[Father Heght (in)]]*0.955)+2.316)*2.54</f>
        <v>5.8826399999999994</v>
      </c>
      <c r="AA159" s="18">
        <f>(Table1[[#This Row],[Adjusted Mother Height (cm)]]+Table1[[#This Row],[Adjusted Father Height (cm)]])/2</f>
        <v>6.5011299999999999</v>
      </c>
      <c r="AB159" s="18" t="e">
        <f>Q159+(Table1[[#This Row],[Stature (in)]]*Table1[[#This Row],[Stature (cm)]])+(Table1[[#This Row],[Body Mass regression (lb)]]*Table1[[#This Row],[Body Mass (kg)]])+(Table1[[#This Row],[Midparent stature regression]]*Table1[[#This Row],[Adjusted Midparent Stature (cm)]])</f>
        <v>#N/A</v>
      </c>
      <c r="AC159" s="24" t="e">
        <f t="shared" si="13"/>
        <v>#N/A</v>
      </c>
      <c r="AD159" s="24" t="e">
        <f>-9.376+(0.0001882*Table1[[#This Row],[LL *SH]])+(0.0022*Table1[[#This Row],[Age*LL]])+(0.005841*Table1[[#This Row],[Age*SH]])-(0.002658*Table1[[#This Row],[Age*Mass]])+(0.07693*(Table1[[#This Row],[Mass/Stature]]*100))</f>
        <v>#N/A</v>
      </c>
      <c r="AE159" s="29" t="e">
        <f t="shared" si="14"/>
        <v>#N/A</v>
      </c>
      <c r="AF159" s="25" t="e">
        <f>-7.709133+(0.0042232*(Table1[[#This Row],[Age]]*Table1[[#This Row],[Stature (cm)]]))</f>
        <v>#N/A</v>
      </c>
      <c r="AG159" s="30" t="e">
        <f>Table1[[#This Row],[Age]]-Table1[[#This Row],[Moore Maturity Offset]]</f>
        <v>#N/A</v>
      </c>
    </row>
    <row r="160" spans="1:33" ht="25" customHeight="1" x14ac:dyDescent="0.2">
      <c r="A160" s="23"/>
      <c r="B160" s="28" t="e">
        <f t="shared" si="15"/>
        <v>#N/A</v>
      </c>
      <c r="C160" s="28" t="e">
        <f>VLOOKUP(Table1[[#This Row],[Name]], TBL_Player, 3, FALSE)</f>
        <v>#N/A</v>
      </c>
      <c r="D160" s="73"/>
      <c r="E160" s="15" t="e">
        <f>VLOOKUP(Table1[[#This Row],[Name]],TBL_Player,5,FALSE)</f>
        <v>#N/A</v>
      </c>
      <c r="F160" s="16" t="e">
        <f>(Table1[[#This Row],[Data Collection Date]]-E160)/365.25</f>
        <v>#N/A</v>
      </c>
      <c r="G160" s="79"/>
      <c r="H160" s="79"/>
      <c r="I160" s="75">
        <f>Table1[[#This Row],[Stature (cm)]]-Table1[[#This Row],[Sitting Height (cm)]]</f>
        <v>0</v>
      </c>
      <c r="J160" s="79"/>
      <c r="K160" s="76">
        <f>Table1[[#This Row],[Leg Length (cm)]]*Table1[[#This Row],[Sitting Height (cm)]]</f>
        <v>0</v>
      </c>
      <c r="L160" s="80" t="e">
        <f>Table1[[#This Row],[Age]]*Table1[[#This Row],[Leg Length (cm)]]</f>
        <v>#N/A</v>
      </c>
      <c r="M160" s="80" t="e">
        <f>Table1[[#This Row],[Age]]*Table1[[#This Row],[Sitting Height (cm)]]</f>
        <v>#N/A</v>
      </c>
      <c r="N160" s="80" t="e">
        <f>Table1[[#This Row],[Age]]*Table1[[#This Row],[Body Mass (kg)]]</f>
        <v>#N/A</v>
      </c>
      <c r="O160" s="81" t="e">
        <f>Table1[[#This Row],[Body Mass (kg)]]/Table1[[#This Row],[Stature (cm)]]*100</f>
        <v>#DIV/0!</v>
      </c>
      <c r="P160" s="81" t="e">
        <f>Table1[[#This Row],[Body Mass (kg)]]/Table1[[#This Row],[Stature (cm)]]</f>
        <v>#DIV/0!</v>
      </c>
      <c r="Q160" s="81" t="e">
        <f>VLOOKUP(Table1[[#This Row],[Age]],TBL_RegressionMale,2,TRUE)</f>
        <v>#N/A</v>
      </c>
      <c r="R160" s="81" t="e">
        <f>VLOOKUP(Table1[[#This Row],[Age]],TBL_RegressionMale,3,TRUE)</f>
        <v>#N/A</v>
      </c>
      <c r="S160" s="81" t="e">
        <f>VLOOKUP(Table1[[#This Row],[Age]],TBL_RegressionMale,4,TRUE)</f>
        <v>#N/A</v>
      </c>
      <c r="T160" s="81" t="e">
        <f>VLOOKUP(Table1[[#This Row],[Age]],TBL_RegressionMale,5,TRUE)</f>
        <v>#N/A</v>
      </c>
      <c r="U160" s="82"/>
      <c r="V160" s="78">
        <f>Table1[[#This Row],[Mother Height (cm)]]*0.3937</f>
        <v>0</v>
      </c>
      <c r="W160" s="80">
        <f>((Table1[[#This Row],[Mother Height (in)]]*0.953)+2.803)*2.54</f>
        <v>7.1196200000000003</v>
      </c>
      <c r="X160" s="82"/>
      <c r="Y160" s="27">
        <f>Table1[[#This Row],[Father Height (cm)]]*0.3937</f>
        <v>0</v>
      </c>
      <c r="Z160" s="19">
        <f>((Table1[[#This Row],[Father Heght (in)]]*0.955)+2.316)*2.54</f>
        <v>5.8826399999999994</v>
      </c>
      <c r="AA160" s="18">
        <f>(Table1[[#This Row],[Adjusted Mother Height (cm)]]+Table1[[#This Row],[Adjusted Father Height (cm)]])/2</f>
        <v>6.5011299999999999</v>
      </c>
      <c r="AB160" s="18" t="e">
        <f>Q160+(Table1[[#This Row],[Stature (in)]]*Table1[[#This Row],[Stature (cm)]])+(Table1[[#This Row],[Body Mass regression (lb)]]*Table1[[#This Row],[Body Mass (kg)]])+(Table1[[#This Row],[Midparent stature regression]]*Table1[[#This Row],[Adjusted Midparent Stature (cm)]])</f>
        <v>#N/A</v>
      </c>
      <c r="AC160" s="24" t="e">
        <f t="shared" si="13"/>
        <v>#N/A</v>
      </c>
      <c r="AD160" s="24" t="e">
        <f>-9.376+(0.0001882*Table1[[#This Row],[LL *SH]])+(0.0022*Table1[[#This Row],[Age*LL]])+(0.005841*Table1[[#This Row],[Age*SH]])-(0.002658*Table1[[#This Row],[Age*Mass]])+(0.07693*(Table1[[#This Row],[Mass/Stature]]*100))</f>
        <v>#N/A</v>
      </c>
      <c r="AE160" s="29" t="e">
        <f t="shared" si="14"/>
        <v>#N/A</v>
      </c>
      <c r="AF160" s="25" t="e">
        <f>-7.709133+(0.0042232*(Table1[[#This Row],[Age]]*Table1[[#This Row],[Stature (cm)]]))</f>
        <v>#N/A</v>
      </c>
      <c r="AG160" s="30" t="e">
        <f>Table1[[#This Row],[Age]]-Table1[[#This Row],[Moore Maturity Offset]]</f>
        <v>#N/A</v>
      </c>
    </row>
    <row r="161" spans="1:33" ht="25" customHeight="1" x14ac:dyDescent="0.2">
      <c r="A161" s="23"/>
      <c r="B161" s="28" t="e">
        <f t="shared" si="15"/>
        <v>#N/A</v>
      </c>
      <c r="C161" s="28" t="e">
        <f>VLOOKUP(Table1[[#This Row],[Name]], TBL_Player, 3, FALSE)</f>
        <v>#N/A</v>
      </c>
      <c r="D161" s="73"/>
      <c r="E161" s="15" t="e">
        <f>VLOOKUP(Table1[[#This Row],[Name]],TBL_Player,5,FALSE)</f>
        <v>#N/A</v>
      </c>
      <c r="F161" s="16" t="e">
        <f>(Table1[[#This Row],[Data Collection Date]]-E161)/365.25</f>
        <v>#N/A</v>
      </c>
      <c r="G161" s="79"/>
      <c r="H161" s="79"/>
      <c r="I161" s="75">
        <f>Table1[[#This Row],[Stature (cm)]]-Table1[[#This Row],[Sitting Height (cm)]]</f>
        <v>0</v>
      </c>
      <c r="J161" s="79"/>
      <c r="K161" s="76">
        <f>Table1[[#This Row],[Leg Length (cm)]]*Table1[[#This Row],[Sitting Height (cm)]]</f>
        <v>0</v>
      </c>
      <c r="L161" s="80" t="e">
        <f>Table1[[#This Row],[Age]]*Table1[[#This Row],[Leg Length (cm)]]</f>
        <v>#N/A</v>
      </c>
      <c r="M161" s="80" t="e">
        <f>Table1[[#This Row],[Age]]*Table1[[#This Row],[Sitting Height (cm)]]</f>
        <v>#N/A</v>
      </c>
      <c r="N161" s="80" t="e">
        <f>Table1[[#This Row],[Age]]*Table1[[#This Row],[Body Mass (kg)]]</f>
        <v>#N/A</v>
      </c>
      <c r="O161" s="81" t="e">
        <f>Table1[[#This Row],[Body Mass (kg)]]/Table1[[#This Row],[Stature (cm)]]*100</f>
        <v>#DIV/0!</v>
      </c>
      <c r="P161" s="81" t="e">
        <f>Table1[[#This Row],[Body Mass (kg)]]/Table1[[#This Row],[Stature (cm)]]</f>
        <v>#DIV/0!</v>
      </c>
      <c r="Q161" s="81" t="e">
        <f>VLOOKUP(Table1[[#This Row],[Age]],TBL_RegressionMale,2,TRUE)</f>
        <v>#N/A</v>
      </c>
      <c r="R161" s="81" t="e">
        <f>VLOOKUP(Table1[[#This Row],[Age]],TBL_RegressionMale,3,TRUE)</f>
        <v>#N/A</v>
      </c>
      <c r="S161" s="81" t="e">
        <f>VLOOKUP(Table1[[#This Row],[Age]],TBL_RegressionMale,4,TRUE)</f>
        <v>#N/A</v>
      </c>
      <c r="T161" s="81" t="e">
        <f>VLOOKUP(Table1[[#This Row],[Age]],TBL_RegressionMale,5,TRUE)</f>
        <v>#N/A</v>
      </c>
      <c r="U161" s="82"/>
      <c r="V161" s="78">
        <f>Table1[[#This Row],[Mother Height (cm)]]*0.3937</f>
        <v>0</v>
      </c>
      <c r="W161" s="80">
        <f>((Table1[[#This Row],[Mother Height (in)]]*0.953)+2.803)*2.54</f>
        <v>7.1196200000000003</v>
      </c>
      <c r="X161" s="82"/>
      <c r="Y161" s="27">
        <f>Table1[[#This Row],[Father Height (cm)]]*0.3937</f>
        <v>0</v>
      </c>
      <c r="Z161" s="19">
        <f>((Table1[[#This Row],[Father Heght (in)]]*0.955)+2.316)*2.54</f>
        <v>5.8826399999999994</v>
      </c>
      <c r="AA161" s="18">
        <f>(Table1[[#This Row],[Adjusted Mother Height (cm)]]+Table1[[#This Row],[Adjusted Father Height (cm)]])/2</f>
        <v>6.5011299999999999</v>
      </c>
      <c r="AB161" s="18" t="e">
        <f>Q161+(Table1[[#This Row],[Stature (in)]]*Table1[[#This Row],[Stature (cm)]])+(Table1[[#This Row],[Body Mass regression (lb)]]*Table1[[#This Row],[Body Mass (kg)]])+(Table1[[#This Row],[Midparent stature regression]]*Table1[[#This Row],[Adjusted Midparent Stature (cm)]])</f>
        <v>#N/A</v>
      </c>
      <c r="AC161" s="24" t="e">
        <f t="shared" si="13"/>
        <v>#N/A</v>
      </c>
      <c r="AD161" s="24" t="e">
        <f>-9.376+(0.0001882*Table1[[#This Row],[LL *SH]])+(0.0022*Table1[[#This Row],[Age*LL]])+(0.005841*Table1[[#This Row],[Age*SH]])-(0.002658*Table1[[#This Row],[Age*Mass]])+(0.07693*(Table1[[#This Row],[Mass/Stature]]*100))</f>
        <v>#N/A</v>
      </c>
      <c r="AE161" s="29" t="e">
        <f t="shared" si="14"/>
        <v>#N/A</v>
      </c>
      <c r="AF161" s="25" t="e">
        <f>-7.709133+(0.0042232*(Table1[[#This Row],[Age]]*Table1[[#This Row],[Stature (cm)]]))</f>
        <v>#N/A</v>
      </c>
      <c r="AG161" s="30" t="e">
        <f>Table1[[#This Row],[Age]]-Table1[[#This Row],[Moore Maturity Offset]]</f>
        <v>#N/A</v>
      </c>
    </row>
    <row r="162" spans="1:33" ht="25" customHeight="1" x14ac:dyDescent="0.2">
      <c r="A162" s="23"/>
      <c r="B162" s="28" t="e">
        <f t="shared" si="15"/>
        <v>#N/A</v>
      </c>
      <c r="C162" s="28" t="e">
        <f>VLOOKUP(Table1[[#This Row],[Name]], TBL_Player, 3, FALSE)</f>
        <v>#N/A</v>
      </c>
      <c r="D162" s="73"/>
      <c r="E162" s="15" t="e">
        <f>VLOOKUP(Table1[[#This Row],[Name]],TBL_Player,5,FALSE)</f>
        <v>#N/A</v>
      </c>
      <c r="F162" s="16" t="e">
        <f>(Table1[[#This Row],[Data Collection Date]]-E162)/365.25</f>
        <v>#N/A</v>
      </c>
      <c r="G162" s="79"/>
      <c r="H162" s="79"/>
      <c r="I162" s="75">
        <f>Table1[[#This Row],[Stature (cm)]]-Table1[[#This Row],[Sitting Height (cm)]]</f>
        <v>0</v>
      </c>
      <c r="J162" s="79"/>
      <c r="K162" s="76">
        <f>Table1[[#This Row],[Leg Length (cm)]]*Table1[[#This Row],[Sitting Height (cm)]]</f>
        <v>0</v>
      </c>
      <c r="L162" s="80" t="e">
        <f>Table1[[#This Row],[Age]]*Table1[[#This Row],[Leg Length (cm)]]</f>
        <v>#N/A</v>
      </c>
      <c r="M162" s="80" t="e">
        <f>Table1[[#This Row],[Age]]*Table1[[#This Row],[Sitting Height (cm)]]</f>
        <v>#N/A</v>
      </c>
      <c r="N162" s="80" t="e">
        <f>Table1[[#This Row],[Age]]*Table1[[#This Row],[Body Mass (kg)]]</f>
        <v>#N/A</v>
      </c>
      <c r="O162" s="81" t="e">
        <f>Table1[[#This Row],[Body Mass (kg)]]/Table1[[#This Row],[Stature (cm)]]*100</f>
        <v>#DIV/0!</v>
      </c>
      <c r="P162" s="81" t="e">
        <f>Table1[[#This Row],[Body Mass (kg)]]/Table1[[#This Row],[Stature (cm)]]</f>
        <v>#DIV/0!</v>
      </c>
      <c r="Q162" s="81" t="e">
        <f>VLOOKUP(Table1[[#This Row],[Age]],TBL_RegressionMale,2,TRUE)</f>
        <v>#N/A</v>
      </c>
      <c r="R162" s="81" t="e">
        <f>VLOOKUP(Table1[[#This Row],[Age]],TBL_RegressionMale,3,TRUE)</f>
        <v>#N/A</v>
      </c>
      <c r="S162" s="81" t="e">
        <f>VLOOKUP(Table1[[#This Row],[Age]],TBL_RegressionMale,4,TRUE)</f>
        <v>#N/A</v>
      </c>
      <c r="T162" s="81" t="e">
        <f>VLOOKUP(Table1[[#This Row],[Age]],TBL_RegressionMale,5,TRUE)</f>
        <v>#N/A</v>
      </c>
      <c r="U162" s="82"/>
      <c r="V162" s="78">
        <f>Table1[[#This Row],[Mother Height (cm)]]*0.3937</f>
        <v>0</v>
      </c>
      <c r="W162" s="80">
        <f>((Table1[[#This Row],[Mother Height (in)]]*0.953)+2.803)*2.54</f>
        <v>7.1196200000000003</v>
      </c>
      <c r="X162" s="82"/>
      <c r="Y162" s="27">
        <f>Table1[[#This Row],[Father Height (cm)]]*0.3937</f>
        <v>0</v>
      </c>
      <c r="Z162" s="19">
        <f>((Table1[[#This Row],[Father Heght (in)]]*0.955)+2.316)*2.54</f>
        <v>5.8826399999999994</v>
      </c>
      <c r="AA162" s="18">
        <f>(Table1[[#This Row],[Adjusted Mother Height (cm)]]+Table1[[#This Row],[Adjusted Father Height (cm)]])/2</f>
        <v>6.5011299999999999</v>
      </c>
      <c r="AB162" s="18" t="e">
        <f>Q162+(Table1[[#This Row],[Stature (in)]]*Table1[[#This Row],[Stature (cm)]])+(Table1[[#This Row],[Body Mass regression (lb)]]*Table1[[#This Row],[Body Mass (kg)]])+(Table1[[#This Row],[Midparent stature regression]]*Table1[[#This Row],[Adjusted Midparent Stature (cm)]])</f>
        <v>#N/A</v>
      </c>
      <c r="AC162" s="24" t="e">
        <f t="shared" si="13"/>
        <v>#N/A</v>
      </c>
      <c r="AD162" s="24" t="e">
        <f>-9.376+(0.0001882*Table1[[#This Row],[LL *SH]])+(0.0022*Table1[[#This Row],[Age*LL]])+(0.005841*Table1[[#This Row],[Age*SH]])-(0.002658*Table1[[#This Row],[Age*Mass]])+(0.07693*(Table1[[#This Row],[Mass/Stature]]*100))</f>
        <v>#N/A</v>
      </c>
      <c r="AE162" s="29" t="e">
        <f t="shared" si="14"/>
        <v>#N/A</v>
      </c>
      <c r="AF162" s="25" t="e">
        <f>-7.709133+(0.0042232*(Table1[[#This Row],[Age]]*Table1[[#This Row],[Stature (cm)]]))</f>
        <v>#N/A</v>
      </c>
      <c r="AG162" s="30" t="e">
        <f>Table1[[#This Row],[Age]]-Table1[[#This Row],[Moore Maturity Offset]]</f>
        <v>#N/A</v>
      </c>
    </row>
    <row r="163" spans="1:33" ht="25" customHeight="1" x14ac:dyDescent="0.2">
      <c r="A163" s="23"/>
      <c r="B163" s="28" t="e">
        <f t="shared" si="15"/>
        <v>#N/A</v>
      </c>
      <c r="C163" s="28" t="e">
        <f>VLOOKUP(Table1[[#This Row],[Name]], TBL_Player, 3, FALSE)</f>
        <v>#N/A</v>
      </c>
      <c r="D163" s="73"/>
      <c r="E163" s="15" t="e">
        <f>VLOOKUP(Table1[[#This Row],[Name]],TBL_Player,5,FALSE)</f>
        <v>#N/A</v>
      </c>
      <c r="F163" s="16" t="e">
        <f>(Table1[[#This Row],[Data Collection Date]]-E163)/365.25</f>
        <v>#N/A</v>
      </c>
      <c r="G163" s="79"/>
      <c r="H163" s="79"/>
      <c r="I163" s="75">
        <f>Table1[[#This Row],[Stature (cm)]]-Table1[[#This Row],[Sitting Height (cm)]]</f>
        <v>0</v>
      </c>
      <c r="J163" s="79"/>
      <c r="K163" s="76">
        <f>Table1[[#This Row],[Leg Length (cm)]]*Table1[[#This Row],[Sitting Height (cm)]]</f>
        <v>0</v>
      </c>
      <c r="L163" s="80" t="e">
        <f>Table1[[#This Row],[Age]]*Table1[[#This Row],[Leg Length (cm)]]</f>
        <v>#N/A</v>
      </c>
      <c r="M163" s="80" t="e">
        <f>Table1[[#This Row],[Age]]*Table1[[#This Row],[Sitting Height (cm)]]</f>
        <v>#N/A</v>
      </c>
      <c r="N163" s="80" t="e">
        <f>Table1[[#This Row],[Age]]*Table1[[#This Row],[Body Mass (kg)]]</f>
        <v>#N/A</v>
      </c>
      <c r="O163" s="81" t="e">
        <f>Table1[[#This Row],[Body Mass (kg)]]/Table1[[#This Row],[Stature (cm)]]*100</f>
        <v>#DIV/0!</v>
      </c>
      <c r="P163" s="81" t="e">
        <f>Table1[[#This Row],[Body Mass (kg)]]/Table1[[#This Row],[Stature (cm)]]</f>
        <v>#DIV/0!</v>
      </c>
      <c r="Q163" s="81" t="e">
        <f>VLOOKUP(Table1[[#This Row],[Age]],TBL_RegressionMale,2,TRUE)</f>
        <v>#N/A</v>
      </c>
      <c r="R163" s="81" t="e">
        <f>VLOOKUP(Table1[[#This Row],[Age]],TBL_RegressionMale,3,TRUE)</f>
        <v>#N/A</v>
      </c>
      <c r="S163" s="81" t="e">
        <f>VLOOKUP(Table1[[#This Row],[Age]],TBL_RegressionMale,4,TRUE)</f>
        <v>#N/A</v>
      </c>
      <c r="T163" s="81" t="e">
        <f>VLOOKUP(Table1[[#This Row],[Age]],TBL_RegressionMale,5,TRUE)</f>
        <v>#N/A</v>
      </c>
      <c r="U163" s="82"/>
      <c r="V163" s="78">
        <f>Table1[[#This Row],[Mother Height (cm)]]*0.3937</f>
        <v>0</v>
      </c>
      <c r="W163" s="80">
        <f>((Table1[[#This Row],[Mother Height (in)]]*0.953)+2.803)*2.54</f>
        <v>7.1196200000000003</v>
      </c>
      <c r="X163" s="82"/>
      <c r="Y163" s="27">
        <f>Table1[[#This Row],[Father Height (cm)]]*0.3937</f>
        <v>0</v>
      </c>
      <c r="Z163" s="19">
        <f>((Table1[[#This Row],[Father Heght (in)]]*0.955)+2.316)*2.54</f>
        <v>5.8826399999999994</v>
      </c>
      <c r="AA163" s="18">
        <f>(Table1[[#This Row],[Adjusted Mother Height (cm)]]+Table1[[#This Row],[Adjusted Father Height (cm)]])/2</f>
        <v>6.5011299999999999</v>
      </c>
      <c r="AB163" s="18" t="e">
        <f>Q163+(Table1[[#This Row],[Stature (in)]]*Table1[[#This Row],[Stature (cm)]])+(Table1[[#This Row],[Body Mass regression (lb)]]*Table1[[#This Row],[Body Mass (kg)]])+(Table1[[#This Row],[Midparent stature regression]]*Table1[[#This Row],[Adjusted Midparent Stature (cm)]])</f>
        <v>#N/A</v>
      </c>
      <c r="AC163" s="24" t="e">
        <f t="shared" ref="AC163:AC167" si="16">(G163/AB163)*100</f>
        <v>#N/A</v>
      </c>
      <c r="AD163" s="24" t="e">
        <f>-9.376+(0.0001882*Table1[[#This Row],[LL *SH]])+(0.0022*Table1[[#This Row],[Age*LL]])+(0.005841*Table1[[#This Row],[Age*SH]])-(0.002658*Table1[[#This Row],[Age*Mass]])+(0.07693*(Table1[[#This Row],[Mass/Stature]]*100))</f>
        <v>#N/A</v>
      </c>
      <c r="AE163" s="29" t="e">
        <f t="shared" ref="AE163:AE167" si="17">F163-AD163</f>
        <v>#N/A</v>
      </c>
      <c r="AF163" s="25" t="e">
        <f>-7.709133+(0.0042232*(Table1[[#This Row],[Age]]*Table1[[#This Row],[Stature (cm)]]))</f>
        <v>#N/A</v>
      </c>
      <c r="AG163" s="30" t="e">
        <f>Table1[[#This Row],[Age]]-Table1[[#This Row],[Moore Maturity Offset]]</f>
        <v>#N/A</v>
      </c>
    </row>
    <row r="164" spans="1:33" ht="25" customHeight="1" x14ac:dyDescent="0.2">
      <c r="A164" s="23"/>
      <c r="B164" s="28" t="e">
        <f t="shared" ref="B164:B167" si="18">VLOOKUP(A164,TBL_Player,2,FALSE)</f>
        <v>#N/A</v>
      </c>
      <c r="C164" s="28" t="e">
        <f>VLOOKUP(Table1[[#This Row],[Name]], TBL_Player, 3, FALSE)</f>
        <v>#N/A</v>
      </c>
      <c r="D164" s="73"/>
      <c r="E164" s="15" t="e">
        <f>VLOOKUP(Table1[[#This Row],[Name]],TBL_Player,5,FALSE)</f>
        <v>#N/A</v>
      </c>
      <c r="F164" s="16" t="e">
        <f>(Table1[[#This Row],[Data Collection Date]]-E164)/365.25</f>
        <v>#N/A</v>
      </c>
      <c r="G164" s="79"/>
      <c r="H164" s="79"/>
      <c r="I164" s="75">
        <f>Table1[[#This Row],[Stature (cm)]]-Table1[[#This Row],[Sitting Height (cm)]]</f>
        <v>0</v>
      </c>
      <c r="J164" s="79"/>
      <c r="K164" s="76">
        <f>Table1[[#This Row],[Leg Length (cm)]]*Table1[[#This Row],[Sitting Height (cm)]]</f>
        <v>0</v>
      </c>
      <c r="L164" s="80" t="e">
        <f>Table1[[#This Row],[Age]]*Table1[[#This Row],[Leg Length (cm)]]</f>
        <v>#N/A</v>
      </c>
      <c r="M164" s="80" t="e">
        <f>Table1[[#This Row],[Age]]*Table1[[#This Row],[Sitting Height (cm)]]</f>
        <v>#N/A</v>
      </c>
      <c r="N164" s="80" t="e">
        <f>Table1[[#This Row],[Age]]*Table1[[#This Row],[Body Mass (kg)]]</f>
        <v>#N/A</v>
      </c>
      <c r="O164" s="81" t="e">
        <f>Table1[[#This Row],[Body Mass (kg)]]/Table1[[#This Row],[Stature (cm)]]*100</f>
        <v>#DIV/0!</v>
      </c>
      <c r="P164" s="81" t="e">
        <f>Table1[[#This Row],[Body Mass (kg)]]/Table1[[#This Row],[Stature (cm)]]</f>
        <v>#DIV/0!</v>
      </c>
      <c r="Q164" s="81" t="e">
        <f>VLOOKUP(Table1[[#This Row],[Age]],TBL_RegressionMale,2,TRUE)</f>
        <v>#N/A</v>
      </c>
      <c r="R164" s="81" t="e">
        <f>VLOOKUP(Table1[[#This Row],[Age]],TBL_RegressionMale,3,TRUE)</f>
        <v>#N/A</v>
      </c>
      <c r="S164" s="81" t="e">
        <f>VLOOKUP(Table1[[#This Row],[Age]],TBL_RegressionMale,4,TRUE)</f>
        <v>#N/A</v>
      </c>
      <c r="T164" s="81" t="e">
        <f>VLOOKUP(Table1[[#This Row],[Age]],TBL_RegressionMale,5,TRUE)</f>
        <v>#N/A</v>
      </c>
      <c r="U164" s="82"/>
      <c r="V164" s="78">
        <f>Table1[[#This Row],[Mother Height (cm)]]*0.3937</f>
        <v>0</v>
      </c>
      <c r="W164" s="80">
        <f>((Table1[[#This Row],[Mother Height (in)]]*0.953)+2.803)*2.54</f>
        <v>7.1196200000000003</v>
      </c>
      <c r="X164" s="82"/>
      <c r="Y164" s="27">
        <f>Table1[[#This Row],[Father Height (cm)]]*0.3937</f>
        <v>0</v>
      </c>
      <c r="Z164" s="19">
        <f>((Table1[[#This Row],[Father Heght (in)]]*0.955)+2.316)*2.54</f>
        <v>5.8826399999999994</v>
      </c>
      <c r="AA164" s="18">
        <f>(Table1[[#This Row],[Adjusted Mother Height (cm)]]+Table1[[#This Row],[Adjusted Father Height (cm)]])/2</f>
        <v>6.5011299999999999</v>
      </c>
      <c r="AB164" s="18" t="e">
        <f>Q164+(Table1[[#This Row],[Stature (in)]]*Table1[[#This Row],[Stature (cm)]])+(Table1[[#This Row],[Body Mass regression (lb)]]*Table1[[#This Row],[Body Mass (kg)]])+(Table1[[#This Row],[Midparent stature regression]]*Table1[[#This Row],[Adjusted Midparent Stature (cm)]])</f>
        <v>#N/A</v>
      </c>
      <c r="AC164" s="24" t="e">
        <f t="shared" si="16"/>
        <v>#N/A</v>
      </c>
      <c r="AD164" s="24" t="e">
        <f>-9.376+(0.0001882*Table1[[#This Row],[LL *SH]])+(0.0022*Table1[[#This Row],[Age*LL]])+(0.005841*Table1[[#This Row],[Age*SH]])-(0.002658*Table1[[#This Row],[Age*Mass]])+(0.07693*(Table1[[#This Row],[Mass/Stature]]*100))</f>
        <v>#N/A</v>
      </c>
      <c r="AE164" s="29" t="e">
        <f t="shared" si="17"/>
        <v>#N/A</v>
      </c>
      <c r="AF164" s="25" t="e">
        <f>-7.709133+(0.0042232*(Table1[[#This Row],[Age]]*Table1[[#This Row],[Stature (cm)]]))</f>
        <v>#N/A</v>
      </c>
      <c r="AG164" s="30" t="e">
        <f>Table1[[#This Row],[Age]]-Table1[[#This Row],[Moore Maturity Offset]]</f>
        <v>#N/A</v>
      </c>
    </row>
    <row r="165" spans="1:33" ht="25" customHeight="1" x14ac:dyDescent="0.2">
      <c r="A165" s="23"/>
      <c r="B165" s="28" t="e">
        <f t="shared" si="18"/>
        <v>#N/A</v>
      </c>
      <c r="C165" s="28" t="e">
        <f>VLOOKUP(Table1[[#This Row],[Name]], TBL_Player, 3, FALSE)</f>
        <v>#N/A</v>
      </c>
      <c r="D165" s="73"/>
      <c r="E165" s="15" t="e">
        <f>VLOOKUP(Table1[[#This Row],[Name]],TBL_Player,5,FALSE)</f>
        <v>#N/A</v>
      </c>
      <c r="F165" s="16" t="e">
        <f>(Table1[[#This Row],[Data Collection Date]]-E165)/365.25</f>
        <v>#N/A</v>
      </c>
      <c r="G165" s="79"/>
      <c r="H165" s="79"/>
      <c r="I165" s="75">
        <f>Table1[[#This Row],[Stature (cm)]]-Table1[[#This Row],[Sitting Height (cm)]]</f>
        <v>0</v>
      </c>
      <c r="J165" s="79"/>
      <c r="K165" s="76">
        <f>Table1[[#This Row],[Leg Length (cm)]]*Table1[[#This Row],[Sitting Height (cm)]]</f>
        <v>0</v>
      </c>
      <c r="L165" s="80" t="e">
        <f>Table1[[#This Row],[Age]]*Table1[[#This Row],[Leg Length (cm)]]</f>
        <v>#N/A</v>
      </c>
      <c r="M165" s="80" t="e">
        <f>Table1[[#This Row],[Age]]*Table1[[#This Row],[Sitting Height (cm)]]</f>
        <v>#N/A</v>
      </c>
      <c r="N165" s="80" t="e">
        <f>Table1[[#This Row],[Age]]*Table1[[#This Row],[Body Mass (kg)]]</f>
        <v>#N/A</v>
      </c>
      <c r="O165" s="81" t="e">
        <f>Table1[[#This Row],[Body Mass (kg)]]/Table1[[#This Row],[Stature (cm)]]*100</f>
        <v>#DIV/0!</v>
      </c>
      <c r="P165" s="81" t="e">
        <f>Table1[[#This Row],[Body Mass (kg)]]/Table1[[#This Row],[Stature (cm)]]</f>
        <v>#DIV/0!</v>
      </c>
      <c r="Q165" s="81" t="e">
        <f>VLOOKUP(Table1[[#This Row],[Age]],TBL_RegressionMale,2,TRUE)</f>
        <v>#N/A</v>
      </c>
      <c r="R165" s="81" t="e">
        <f>VLOOKUP(Table1[[#This Row],[Age]],TBL_RegressionMale,3,TRUE)</f>
        <v>#N/A</v>
      </c>
      <c r="S165" s="81" t="e">
        <f>VLOOKUP(Table1[[#This Row],[Age]],TBL_RegressionMale,4,TRUE)</f>
        <v>#N/A</v>
      </c>
      <c r="T165" s="81" t="e">
        <f>VLOOKUP(Table1[[#This Row],[Age]],TBL_RegressionMale,5,TRUE)</f>
        <v>#N/A</v>
      </c>
      <c r="U165" s="82"/>
      <c r="V165" s="78">
        <f>Table1[[#This Row],[Mother Height (cm)]]*0.3937</f>
        <v>0</v>
      </c>
      <c r="W165" s="80">
        <f>((Table1[[#This Row],[Mother Height (in)]]*0.953)+2.803)*2.54</f>
        <v>7.1196200000000003</v>
      </c>
      <c r="X165" s="82"/>
      <c r="Y165" s="27">
        <f>Table1[[#This Row],[Father Height (cm)]]*0.3937</f>
        <v>0</v>
      </c>
      <c r="Z165" s="19">
        <f>((Table1[[#This Row],[Father Heght (in)]]*0.955)+2.316)*2.54</f>
        <v>5.8826399999999994</v>
      </c>
      <c r="AA165" s="18">
        <f>(Table1[[#This Row],[Adjusted Mother Height (cm)]]+Table1[[#This Row],[Adjusted Father Height (cm)]])/2</f>
        <v>6.5011299999999999</v>
      </c>
      <c r="AB165" s="18" t="e">
        <f>Q165+(Table1[[#This Row],[Stature (in)]]*Table1[[#This Row],[Stature (cm)]])+(Table1[[#This Row],[Body Mass regression (lb)]]*Table1[[#This Row],[Body Mass (kg)]])+(Table1[[#This Row],[Midparent stature regression]]*Table1[[#This Row],[Adjusted Midparent Stature (cm)]])</f>
        <v>#N/A</v>
      </c>
      <c r="AC165" s="24" t="e">
        <f t="shared" si="16"/>
        <v>#N/A</v>
      </c>
      <c r="AD165" s="24" t="e">
        <f>-9.376+(0.0001882*Table1[[#This Row],[LL *SH]])+(0.0022*Table1[[#This Row],[Age*LL]])+(0.005841*Table1[[#This Row],[Age*SH]])-(0.002658*Table1[[#This Row],[Age*Mass]])+(0.07693*(Table1[[#This Row],[Mass/Stature]]*100))</f>
        <v>#N/A</v>
      </c>
      <c r="AE165" s="29" t="e">
        <f t="shared" si="17"/>
        <v>#N/A</v>
      </c>
      <c r="AF165" s="25" t="e">
        <f>-7.709133+(0.0042232*(Table1[[#This Row],[Age]]*Table1[[#This Row],[Stature (cm)]]))</f>
        <v>#N/A</v>
      </c>
      <c r="AG165" s="30" t="e">
        <f>Table1[[#This Row],[Age]]-Table1[[#This Row],[Moore Maturity Offset]]</f>
        <v>#N/A</v>
      </c>
    </row>
    <row r="166" spans="1:33" ht="25" customHeight="1" x14ac:dyDescent="0.2">
      <c r="A166" s="23"/>
      <c r="B166" s="28" t="e">
        <f t="shared" si="18"/>
        <v>#N/A</v>
      </c>
      <c r="C166" s="28" t="e">
        <f>VLOOKUP(Table1[[#This Row],[Name]], TBL_Player, 3, FALSE)</f>
        <v>#N/A</v>
      </c>
      <c r="D166" s="73"/>
      <c r="E166" s="15" t="e">
        <f>VLOOKUP(Table1[[#This Row],[Name]],TBL_Player,5,FALSE)</f>
        <v>#N/A</v>
      </c>
      <c r="F166" s="16" t="e">
        <f>(Table1[[#This Row],[Data Collection Date]]-E166)/365.25</f>
        <v>#N/A</v>
      </c>
      <c r="G166" s="79"/>
      <c r="H166" s="79"/>
      <c r="I166" s="75">
        <f>Table1[[#This Row],[Stature (cm)]]-Table1[[#This Row],[Sitting Height (cm)]]</f>
        <v>0</v>
      </c>
      <c r="J166" s="79"/>
      <c r="K166" s="76">
        <f>Table1[[#This Row],[Leg Length (cm)]]*Table1[[#This Row],[Sitting Height (cm)]]</f>
        <v>0</v>
      </c>
      <c r="L166" s="80" t="e">
        <f>Table1[[#This Row],[Age]]*Table1[[#This Row],[Leg Length (cm)]]</f>
        <v>#N/A</v>
      </c>
      <c r="M166" s="80" t="e">
        <f>Table1[[#This Row],[Age]]*Table1[[#This Row],[Sitting Height (cm)]]</f>
        <v>#N/A</v>
      </c>
      <c r="N166" s="80" t="e">
        <f>Table1[[#This Row],[Age]]*Table1[[#This Row],[Body Mass (kg)]]</f>
        <v>#N/A</v>
      </c>
      <c r="O166" s="81" t="e">
        <f>Table1[[#This Row],[Body Mass (kg)]]/Table1[[#This Row],[Stature (cm)]]*100</f>
        <v>#DIV/0!</v>
      </c>
      <c r="P166" s="81" t="e">
        <f>Table1[[#This Row],[Body Mass (kg)]]/Table1[[#This Row],[Stature (cm)]]</f>
        <v>#DIV/0!</v>
      </c>
      <c r="Q166" s="81" t="e">
        <f>VLOOKUP(Table1[[#This Row],[Age]],TBL_RegressionMale,2,TRUE)</f>
        <v>#N/A</v>
      </c>
      <c r="R166" s="81" t="e">
        <f>VLOOKUP(Table1[[#This Row],[Age]],TBL_RegressionMale,3,TRUE)</f>
        <v>#N/A</v>
      </c>
      <c r="S166" s="81" t="e">
        <f>VLOOKUP(Table1[[#This Row],[Age]],TBL_RegressionMale,4,TRUE)</f>
        <v>#N/A</v>
      </c>
      <c r="T166" s="81" t="e">
        <f>VLOOKUP(Table1[[#This Row],[Age]],TBL_RegressionMale,5,TRUE)</f>
        <v>#N/A</v>
      </c>
      <c r="U166" s="82"/>
      <c r="V166" s="78">
        <f>Table1[[#This Row],[Mother Height (cm)]]*0.3937</f>
        <v>0</v>
      </c>
      <c r="W166" s="80">
        <f>((Table1[[#This Row],[Mother Height (in)]]*0.953)+2.803)*2.54</f>
        <v>7.1196200000000003</v>
      </c>
      <c r="X166" s="82"/>
      <c r="Y166" s="27">
        <f>Table1[[#This Row],[Father Height (cm)]]*0.3937</f>
        <v>0</v>
      </c>
      <c r="Z166" s="19">
        <f>((Table1[[#This Row],[Father Heght (in)]]*0.955)+2.316)*2.54</f>
        <v>5.8826399999999994</v>
      </c>
      <c r="AA166" s="18">
        <f>(Table1[[#This Row],[Adjusted Mother Height (cm)]]+Table1[[#This Row],[Adjusted Father Height (cm)]])/2</f>
        <v>6.5011299999999999</v>
      </c>
      <c r="AB166" s="18" t="e">
        <f>Q166+(Table1[[#This Row],[Stature (in)]]*Table1[[#This Row],[Stature (cm)]])+(Table1[[#This Row],[Body Mass regression (lb)]]*Table1[[#This Row],[Body Mass (kg)]])+(Table1[[#This Row],[Midparent stature regression]]*Table1[[#This Row],[Adjusted Midparent Stature (cm)]])</f>
        <v>#N/A</v>
      </c>
      <c r="AC166" s="24" t="e">
        <f t="shared" si="16"/>
        <v>#N/A</v>
      </c>
      <c r="AD166" s="24" t="e">
        <f>-9.376+(0.0001882*Table1[[#This Row],[LL *SH]])+(0.0022*Table1[[#This Row],[Age*LL]])+(0.005841*Table1[[#This Row],[Age*SH]])-(0.002658*Table1[[#This Row],[Age*Mass]])+(0.07693*(Table1[[#This Row],[Mass/Stature]]*100))</f>
        <v>#N/A</v>
      </c>
      <c r="AE166" s="29" t="e">
        <f t="shared" si="17"/>
        <v>#N/A</v>
      </c>
      <c r="AF166" s="25" t="e">
        <f>-7.709133+(0.0042232*(Table1[[#This Row],[Age]]*Table1[[#This Row],[Stature (cm)]]))</f>
        <v>#N/A</v>
      </c>
      <c r="AG166" s="30" t="e">
        <f>Table1[[#This Row],[Age]]-Table1[[#This Row],[Moore Maturity Offset]]</f>
        <v>#N/A</v>
      </c>
    </row>
    <row r="167" spans="1:33" ht="25" customHeight="1" x14ac:dyDescent="0.2">
      <c r="A167" s="23"/>
      <c r="B167" s="28" t="e">
        <f t="shared" si="18"/>
        <v>#N/A</v>
      </c>
      <c r="C167" s="28" t="e">
        <f>VLOOKUP(Table1[[#This Row],[Name]], TBL_Player, 3, FALSE)</f>
        <v>#N/A</v>
      </c>
      <c r="D167" s="73"/>
      <c r="E167" s="15" t="e">
        <f>VLOOKUP(Table1[[#This Row],[Name]],TBL_Player,5,FALSE)</f>
        <v>#N/A</v>
      </c>
      <c r="F167" s="16" t="e">
        <f>(Table1[[#This Row],[Data Collection Date]]-E167)/365.25</f>
        <v>#N/A</v>
      </c>
      <c r="G167" s="79"/>
      <c r="H167" s="79"/>
      <c r="I167" s="75">
        <f>Table1[[#This Row],[Stature (cm)]]-Table1[[#This Row],[Sitting Height (cm)]]</f>
        <v>0</v>
      </c>
      <c r="J167" s="79"/>
      <c r="K167" s="76">
        <f>Table1[[#This Row],[Leg Length (cm)]]*Table1[[#This Row],[Sitting Height (cm)]]</f>
        <v>0</v>
      </c>
      <c r="L167" s="80" t="e">
        <f>Table1[[#This Row],[Age]]*Table1[[#This Row],[Leg Length (cm)]]</f>
        <v>#N/A</v>
      </c>
      <c r="M167" s="80" t="e">
        <f>Table1[[#This Row],[Age]]*Table1[[#This Row],[Sitting Height (cm)]]</f>
        <v>#N/A</v>
      </c>
      <c r="N167" s="80" t="e">
        <f>Table1[[#This Row],[Age]]*Table1[[#This Row],[Body Mass (kg)]]</f>
        <v>#N/A</v>
      </c>
      <c r="O167" s="81" t="e">
        <f>Table1[[#This Row],[Body Mass (kg)]]/Table1[[#This Row],[Stature (cm)]]*100</f>
        <v>#DIV/0!</v>
      </c>
      <c r="P167" s="81" t="e">
        <f>Table1[[#This Row],[Body Mass (kg)]]/Table1[[#This Row],[Stature (cm)]]</f>
        <v>#DIV/0!</v>
      </c>
      <c r="Q167" s="81" t="e">
        <f>VLOOKUP(Table1[[#This Row],[Age]],TBL_RegressionMale,2,TRUE)</f>
        <v>#N/A</v>
      </c>
      <c r="R167" s="81" t="e">
        <f>VLOOKUP(Table1[[#This Row],[Age]],TBL_RegressionMale,3,TRUE)</f>
        <v>#N/A</v>
      </c>
      <c r="S167" s="81" t="e">
        <f>VLOOKUP(Table1[[#This Row],[Age]],TBL_RegressionMale,4,TRUE)</f>
        <v>#N/A</v>
      </c>
      <c r="T167" s="81" t="e">
        <f>VLOOKUP(Table1[[#This Row],[Age]],TBL_RegressionMale,5,TRUE)</f>
        <v>#N/A</v>
      </c>
      <c r="U167" s="82"/>
      <c r="V167" s="78">
        <f>Table1[[#This Row],[Mother Height (cm)]]*0.3937</f>
        <v>0</v>
      </c>
      <c r="W167" s="80">
        <f>((Table1[[#This Row],[Mother Height (in)]]*0.953)+2.803)*2.54</f>
        <v>7.1196200000000003</v>
      </c>
      <c r="X167" s="82"/>
      <c r="Y167" s="27">
        <f>Table1[[#This Row],[Father Height (cm)]]*0.3937</f>
        <v>0</v>
      </c>
      <c r="Z167" s="19">
        <f>((Table1[[#This Row],[Father Heght (in)]]*0.955)+2.316)*2.54</f>
        <v>5.8826399999999994</v>
      </c>
      <c r="AA167" s="18">
        <f>(Table1[[#This Row],[Adjusted Mother Height (cm)]]+Table1[[#This Row],[Adjusted Father Height (cm)]])/2</f>
        <v>6.5011299999999999</v>
      </c>
      <c r="AB167" s="18" t="e">
        <f>Q167+(Table1[[#This Row],[Stature (in)]]*Table1[[#This Row],[Stature (cm)]])+(Table1[[#This Row],[Body Mass regression (lb)]]*Table1[[#This Row],[Body Mass (kg)]])+(Table1[[#This Row],[Midparent stature regression]]*Table1[[#This Row],[Adjusted Midparent Stature (cm)]])</f>
        <v>#N/A</v>
      </c>
      <c r="AC167" s="24" t="e">
        <f t="shared" si="16"/>
        <v>#N/A</v>
      </c>
      <c r="AD167" s="24" t="e">
        <f>-9.376+(0.0001882*Table1[[#This Row],[LL *SH]])+(0.0022*Table1[[#This Row],[Age*LL]])+(0.005841*Table1[[#This Row],[Age*SH]])-(0.002658*Table1[[#This Row],[Age*Mass]])+(0.07693*(Table1[[#This Row],[Mass/Stature]]*100))</f>
        <v>#N/A</v>
      </c>
      <c r="AE167" s="29" t="e">
        <f t="shared" si="17"/>
        <v>#N/A</v>
      </c>
      <c r="AF167" s="25" t="e">
        <f>-7.709133+(0.0042232*(Table1[[#This Row],[Age]]*Table1[[#This Row],[Stature (cm)]]))</f>
        <v>#N/A</v>
      </c>
      <c r="AG167" s="30" t="e">
        <f>Table1[[#This Row],[Age]]-Table1[[#This Row],[Moore Maturity Offset]]</f>
        <v>#N/A</v>
      </c>
    </row>
  </sheetData>
  <dataConsolidate/>
  <mergeCells count="1">
    <mergeCell ref="B1:C1"/>
  </mergeCells>
  <conditionalFormatting sqref="Q3:T167">
    <cfRule type="containsText" dxfId="39" priority="13" operator="containsText" text="On-Time">
      <formula>NOT(ISERROR(SEARCH("On-Time",Q3)))</formula>
    </cfRule>
    <cfRule type="containsText" dxfId="38" priority="14" operator="containsText" text="Early">
      <formula>NOT(ISERROR(SEARCH("Early",Q3)))</formula>
    </cfRule>
    <cfRule type="containsText" dxfId="37" priority="15" operator="containsText" text="Late">
      <formula>NOT(ISERROR(SEARCH("Late",Q3)))</formula>
    </cfRule>
  </conditionalFormatting>
  <dataValidations count="1">
    <dataValidation type="list" allowBlank="1" showInputMessage="1" showErrorMessage="1" sqref="A3:A8" xr:uid="{00000000-0002-0000-0100-000000000000}">
      <formula1>List_Players</formula1>
    </dataValidation>
  </dataValidations>
  <pageMargins left="0.7" right="0.7" top="0.75" bottom="0.75" header="0.3" footer="0.3"/>
  <pageSetup paperSize="0" orientation="portrait"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'Control Panel'!$C$2:$C$101</xm:f>
          </x14:formula1>
          <xm:sqref>A9:A99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1"/>
  <sheetViews>
    <sheetView tabSelected="1" topLeftCell="C1" zoomScale="80" zoomScaleNormal="80" workbookViewId="0">
      <selection activeCell="S7" sqref="S7"/>
    </sheetView>
  </sheetViews>
  <sheetFormatPr baseColWidth="10" defaultColWidth="9.1640625" defaultRowHeight="13" x14ac:dyDescent="0.2"/>
  <cols>
    <col min="1" max="1" width="9.1640625" style="3"/>
    <col min="2" max="2" width="9.1640625" style="5"/>
    <col min="3" max="3" width="19.33203125" style="40" customWidth="1"/>
    <col min="4" max="4" width="9.1640625" style="41"/>
    <col min="5" max="5" width="17.6640625" style="41" customWidth="1"/>
    <col min="6" max="6" width="9.1640625" style="41"/>
    <col min="7" max="7" width="14.5" style="44" customWidth="1"/>
    <col min="8" max="8" width="15.1640625" style="3" customWidth="1"/>
    <col min="9" max="12" width="10.83203125" style="4" customWidth="1"/>
    <col min="13" max="13" width="9.1640625" style="7"/>
    <col min="14" max="16384" width="9.1640625" style="4"/>
  </cols>
  <sheetData>
    <row r="1" spans="1:15" ht="29.25" customHeight="1" thickBot="1" x14ac:dyDescent="0.25">
      <c r="A1" s="141" t="s">
        <v>2</v>
      </c>
      <c r="B1" s="142"/>
      <c r="C1" s="34" t="s">
        <v>0</v>
      </c>
      <c r="D1" s="35" t="s">
        <v>6</v>
      </c>
      <c r="E1" s="35" t="s">
        <v>15</v>
      </c>
      <c r="F1" s="35" t="s">
        <v>16</v>
      </c>
      <c r="G1" s="36" t="s">
        <v>8</v>
      </c>
      <c r="H1" s="143" t="s">
        <v>58</v>
      </c>
      <c r="I1" s="144"/>
      <c r="J1" s="144"/>
      <c r="K1" s="144"/>
      <c r="L1" s="144"/>
      <c r="M1" s="145" t="s">
        <v>48</v>
      </c>
      <c r="N1" s="146"/>
      <c r="O1" s="147"/>
    </row>
    <row r="2" spans="1:15" ht="25" customHeight="1" thickBot="1" x14ac:dyDescent="0.25">
      <c r="A2" s="2">
        <v>-4</v>
      </c>
      <c r="B2" s="6" t="s">
        <v>3</v>
      </c>
      <c r="C2" s="37" t="s">
        <v>55</v>
      </c>
      <c r="D2" s="38"/>
      <c r="E2" s="38"/>
      <c r="F2" s="38"/>
      <c r="G2" s="39">
        <v>38880</v>
      </c>
      <c r="H2" s="51" t="s">
        <v>56</v>
      </c>
      <c r="I2" s="52" t="s">
        <v>11</v>
      </c>
      <c r="J2" s="52" t="s">
        <v>29</v>
      </c>
      <c r="K2" s="52" t="s">
        <v>43</v>
      </c>
      <c r="L2" s="53" t="s">
        <v>57</v>
      </c>
      <c r="M2" s="45" t="s">
        <v>1</v>
      </c>
      <c r="N2" s="46" t="s">
        <v>49</v>
      </c>
      <c r="O2" s="47" t="s">
        <v>50</v>
      </c>
    </row>
    <row r="3" spans="1:15" ht="25" customHeight="1" x14ac:dyDescent="0.2">
      <c r="A3" s="3">
        <v>-3.5</v>
      </c>
      <c r="B3" s="5" t="s">
        <v>3</v>
      </c>
      <c r="G3" s="42"/>
      <c r="H3" s="48">
        <v>4</v>
      </c>
      <c r="I3" s="49">
        <v>-20.656600000000001</v>
      </c>
      <c r="J3" s="49">
        <v>1.2476799999999999</v>
      </c>
      <c r="K3" s="49">
        <v>-1.0883</v>
      </c>
      <c r="L3" s="50">
        <v>0.44774000000000003</v>
      </c>
      <c r="M3" s="2">
        <v>9</v>
      </c>
      <c r="N3" s="26">
        <v>2</v>
      </c>
      <c r="O3" s="6">
        <v>5.1816000000000004</v>
      </c>
    </row>
    <row r="4" spans="1:15" ht="25" customHeight="1" x14ac:dyDescent="0.2">
      <c r="A4" s="3">
        <v>-3</v>
      </c>
      <c r="B4" s="5" t="s">
        <v>3</v>
      </c>
      <c r="G4" s="42"/>
      <c r="H4" s="31">
        <v>4.5</v>
      </c>
      <c r="I4" s="32">
        <v>-16.450500000000002</v>
      </c>
      <c r="J4" s="32">
        <v>1.22177</v>
      </c>
      <c r="K4" s="32">
        <v>-1.03701</v>
      </c>
      <c r="L4" s="33">
        <v>0.41381000000000001</v>
      </c>
      <c r="M4" s="3">
        <v>9.5</v>
      </c>
      <c r="N4" s="4">
        <v>2.1</v>
      </c>
      <c r="O4" s="5">
        <v>5.1562000000000001</v>
      </c>
    </row>
    <row r="5" spans="1:15" ht="25" customHeight="1" x14ac:dyDescent="0.2">
      <c r="A5" s="3">
        <v>-2.5</v>
      </c>
      <c r="B5" s="5" t="s">
        <v>3</v>
      </c>
      <c r="G5" s="42"/>
      <c r="H5" s="31">
        <v>5</v>
      </c>
      <c r="I5" s="32">
        <v>-13.045</v>
      </c>
      <c r="J5" s="32">
        <v>1.1993199999999999</v>
      </c>
      <c r="K5" s="32">
        <v>-0.98160999999999998</v>
      </c>
      <c r="L5" s="33">
        <v>0.38467000000000001</v>
      </c>
      <c r="M5" s="3">
        <v>10</v>
      </c>
      <c r="N5" s="4">
        <v>2.2000000000000002</v>
      </c>
      <c r="O5" s="5">
        <v>5.1562000000000001</v>
      </c>
    </row>
    <row r="6" spans="1:15" ht="25" customHeight="1" x14ac:dyDescent="0.2">
      <c r="A6" s="3">
        <v>-2</v>
      </c>
      <c r="B6" s="5" t="s">
        <v>3</v>
      </c>
      <c r="G6" s="42"/>
      <c r="H6" s="31">
        <v>5.5</v>
      </c>
      <c r="I6" s="32">
        <v>-10.510300000000001</v>
      </c>
      <c r="J6" s="32">
        <v>1.1788000000000001</v>
      </c>
      <c r="K6" s="32">
        <v>-0.92306999999999995</v>
      </c>
      <c r="L6" s="33">
        <v>0.36038999999999999</v>
      </c>
      <c r="M6" s="3">
        <v>10.5</v>
      </c>
      <c r="N6" s="4">
        <v>2.2999999999999998</v>
      </c>
      <c r="O6" s="5">
        <v>5.2577999999999996</v>
      </c>
    </row>
    <row r="7" spans="1:15" ht="25" customHeight="1" x14ac:dyDescent="0.2">
      <c r="A7" s="3">
        <v>-1.5</v>
      </c>
      <c r="B7" s="5" t="s">
        <v>3</v>
      </c>
      <c r="G7" s="42"/>
      <c r="H7" s="31">
        <v>6</v>
      </c>
      <c r="I7" s="32">
        <v>-8.9163999999999994</v>
      </c>
      <c r="J7" s="32">
        <v>1.15866</v>
      </c>
      <c r="K7" s="32">
        <v>-0.86236000000000002</v>
      </c>
      <c r="L7" s="33">
        <v>0.34105000000000002</v>
      </c>
      <c r="M7" s="3">
        <v>11</v>
      </c>
      <c r="N7" s="4">
        <v>2.4</v>
      </c>
      <c r="O7" s="5">
        <v>5.4610000000000003</v>
      </c>
    </row>
    <row r="8" spans="1:15" ht="25" customHeight="1" x14ac:dyDescent="0.2">
      <c r="A8" s="3">
        <v>-1</v>
      </c>
      <c r="B8" s="5" t="s">
        <v>3</v>
      </c>
      <c r="G8" s="42"/>
      <c r="H8" s="31">
        <v>6.5</v>
      </c>
      <c r="I8" s="32">
        <v>-7.9837999999999996</v>
      </c>
      <c r="J8" s="32">
        <v>1.13737</v>
      </c>
      <c r="K8" s="32">
        <v>-0.80042999999999997</v>
      </c>
      <c r="L8" s="33">
        <v>0.32672000000000001</v>
      </c>
      <c r="M8" s="3">
        <v>11.5</v>
      </c>
      <c r="N8" s="4">
        <v>2.4</v>
      </c>
      <c r="O8" s="5">
        <v>5.7911999999999999</v>
      </c>
    </row>
    <row r="9" spans="1:15" ht="25" customHeight="1" x14ac:dyDescent="0.2">
      <c r="A9" s="3">
        <v>-0.5</v>
      </c>
      <c r="B9" s="5" t="s">
        <v>4</v>
      </c>
      <c r="G9" s="42"/>
      <c r="H9" s="31">
        <v>7</v>
      </c>
      <c r="I9" s="32">
        <v>-7.3061999999999996</v>
      </c>
      <c r="J9" s="32">
        <v>1.1134200000000001</v>
      </c>
      <c r="K9" s="32">
        <v>-0.73826000000000003</v>
      </c>
      <c r="L9" s="33">
        <v>0.31747999999999998</v>
      </c>
      <c r="M9" s="3">
        <v>12</v>
      </c>
      <c r="N9" s="4">
        <v>2.5</v>
      </c>
      <c r="O9" s="5">
        <v>6.2484000000000002</v>
      </c>
    </row>
    <row r="10" spans="1:15" ht="25" customHeight="1" x14ac:dyDescent="0.2">
      <c r="A10" s="3">
        <v>0</v>
      </c>
      <c r="B10" s="5" t="s">
        <v>4</v>
      </c>
      <c r="G10" s="42"/>
      <c r="H10" s="31">
        <v>7.5</v>
      </c>
      <c r="I10" s="32">
        <v>-6.7637999999999998</v>
      </c>
      <c r="J10" s="32">
        <v>1.08525</v>
      </c>
      <c r="K10" s="32">
        <v>-0.67679999999999996</v>
      </c>
      <c r="L10" s="33">
        <v>0.31340000000000001</v>
      </c>
      <c r="M10" s="3">
        <v>12.5</v>
      </c>
      <c r="N10" s="4">
        <v>2.5</v>
      </c>
      <c r="O10" s="5">
        <v>6.7309999999999999</v>
      </c>
    </row>
    <row r="11" spans="1:15" ht="25" customHeight="1" x14ac:dyDescent="0.2">
      <c r="A11" s="3">
        <v>0.5</v>
      </c>
      <c r="B11" s="5" t="s">
        <v>4</v>
      </c>
      <c r="G11" s="42"/>
      <c r="H11" s="31">
        <v>8</v>
      </c>
      <c r="I11" s="32">
        <v>-6.2371999999999996</v>
      </c>
      <c r="J11" s="32">
        <v>1.05135</v>
      </c>
      <c r="K11" s="32">
        <v>-0.11019</v>
      </c>
      <c r="L11" s="33">
        <v>0.31457000000000002</v>
      </c>
      <c r="M11" s="3">
        <v>13</v>
      </c>
      <c r="N11" s="4">
        <v>2.6</v>
      </c>
      <c r="O11" s="5">
        <v>7.1374000000000004</v>
      </c>
    </row>
    <row r="12" spans="1:15" ht="25" customHeight="1" x14ac:dyDescent="0.2">
      <c r="A12" s="3">
        <v>1</v>
      </c>
      <c r="B12" s="5" t="s">
        <v>5</v>
      </c>
      <c r="G12" s="42"/>
      <c r="H12" s="31">
        <v>8.5</v>
      </c>
      <c r="I12" s="32">
        <v>-5.6064999999999996</v>
      </c>
      <c r="J12" s="32">
        <v>1.0101800000000001</v>
      </c>
      <c r="K12" s="32">
        <v>-0.55993000000000004</v>
      </c>
      <c r="L12" s="33">
        <v>0.32105</v>
      </c>
      <c r="M12" s="3">
        <v>13.5</v>
      </c>
      <c r="N12" s="4">
        <v>2.7</v>
      </c>
      <c r="O12" s="5">
        <v>7.3151999999999999</v>
      </c>
    </row>
    <row r="13" spans="1:15" ht="25" customHeight="1" x14ac:dyDescent="0.2">
      <c r="A13" s="3">
        <v>1.5</v>
      </c>
      <c r="B13" s="5" t="s">
        <v>5</v>
      </c>
      <c r="G13" s="42"/>
      <c r="H13" s="31">
        <v>9</v>
      </c>
      <c r="I13" s="32">
        <v>-4.7523</v>
      </c>
      <c r="J13" s="32">
        <v>0.96020000000000005</v>
      </c>
      <c r="K13" s="32">
        <v>-0.50644</v>
      </c>
      <c r="L13" s="33">
        <v>0.33290999999999998</v>
      </c>
      <c r="M13" s="3">
        <v>14</v>
      </c>
      <c r="N13" s="4">
        <v>2.8</v>
      </c>
      <c r="O13" s="5">
        <v>7.2135999999999996</v>
      </c>
    </row>
    <row r="14" spans="1:15" ht="25" customHeight="1" x14ac:dyDescent="0.2">
      <c r="A14" s="3">
        <v>2</v>
      </c>
      <c r="B14" s="5" t="s">
        <v>5</v>
      </c>
      <c r="D14" s="43"/>
      <c r="G14" s="42"/>
      <c r="H14" s="31">
        <v>9.5</v>
      </c>
      <c r="I14" s="32">
        <v>-2.7008000000000001</v>
      </c>
      <c r="J14" s="32">
        <v>0.89988999999999997</v>
      </c>
      <c r="K14" s="32">
        <v>-0.45754</v>
      </c>
      <c r="L14" s="33">
        <v>0.35025000000000001</v>
      </c>
      <c r="M14" s="3">
        <v>14.5</v>
      </c>
      <c r="N14" s="4">
        <v>2.7</v>
      </c>
      <c r="O14" s="5">
        <v>6.7309999999999999</v>
      </c>
    </row>
    <row r="15" spans="1:15" ht="25" customHeight="1" x14ac:dyDescent="0.2">
      <c r="A15" s="3">
        <v>2.5</v>
      </c>
      <c r="B15" s="5" t="s">
        <v>5</v>
      </c>
      <c r="G15" s="42"/>
      <c r="H15" s="31">
        <v>10</v>
      </c>
      <c r="I15" s="32">
        <v>0.85009999999999997</v>
      </c>
      <c r="J15" s="32">
        <v>0.82770999999999995</v>
      </c>
      <c r="K15" s="32">
        <v>-0.41419</v>
      </c>
      <c r="L15" s="33">
        <v>0.37312000000000001</v>
      </c>
      <c r="M15" s="3">
        <v>15</v>
      </c>
      <c r="N15" s="4">
        <v>2.2999999999999998</v>
      </c>
      <c r="O15" s="5">
        <v>5.8166000000000002</v>
      </c>
    </row>
    <row r="16" spans="1:15" ht="25" customHeight="1" x14ac:dyDescent="0.2">
      <c r="A16" s="3">
        <v>3</v>
      </c>
      <c r="B16" s="5" t="s">
        <v>5</v>
      </c>
      <c r="G16" s="42"/>
      <c r="H16" s="31">
        <v>10.5</v>
      </c>
      <c r="I16" s="32">
        <v>5.0130999999999997</v>
      </c>
      <c r="J16" s="32">
        <v>0.74212999999999996</v>
      </c>
      <c r="K16" s="32">
        <v>-0.37735999999999997</v>
      </c>
      <c r="L16" s="33">
        <v>0.40161000000000002</v>
      </c>
      <c r="M16" s="3">
        <v>15.5</v>
      </c>
      <c r="N16" s="4">
        <v>1.8</v>
      </c>
      <c r="O16" s="5">
        <v>4.5465999999999998</v>
      </c>
    </row>
    <row r="17" spans="1:15" ht="25" customHeight="1" x14ac:dyDescent="0.2">
      <c r="A17" s="3">
        <v>3.5</v>
      </c>
      <c r="B17" s="5" t="s">
        <v>5</v>
      </c>
      <c r="G17" s="42"/>
      <c r="H17" s="31">
        <v>11</v>
      </c>
      <c r="I17" s="32">
        <v>8.9010999999999996</v>
      </c>
      <c r="J17" s="32">
        <v>0.67173000000000005</v>
      </c>
      <c r="K17" s="32">
        <v>-0.34356999999999999</v>
      </c>
      <c r="L17" s="33">
        <v>0.42042000000000002</v>
      </c>
      <c r="M17" s="3">
        <v>16</v>
      </c>
      <c r="N17" s="4">
        <v>1.3</v>
      </c>
      <c r="O17" s="5">
        <v>3.5813999999999999</v>
      </c>
    </row>
    <row r="18" spans="1:15" ht="25" customHeight="1" x14ac:dyDescent="0.2">
      <c r="G18" s="42"/>
      <c r="H18" s="31">
        <v>11.5</v>
      </c>
      <c r="I18" s="32">
        <v>11.626799999999999</v>
      </c>
      <c r="J18" s="32">
        <v>0.64149999999999996</v>
      </c>
      <c r="K18" s="32">
        <v>-0.30897999999999998</v>
      </c>
      <c r="L18" s="33">
        <v>0.41860000000000003</v>
      </c>
      <c r="M18" s="3">
        <v>16.5</v>
      </c>
      <c r="N18" s="4">
        <v>0.8</v>
      </c>
      <c r="O18" s="5">
        <v>2.6415999999999999</v>
      </c>
    </row>
    <row r="19" spans="1:15" ht="25" customHeight="1" x14ac:dyDescent="0.2">
      <c r="G19" s="42"/>
      <c r="H19" s="31">
        <v>12</v>
      </c>
      <c r="I19" s="32">
        <v>12.302899999999999</v>
      </c>
      <c r="J19" s="32">
        <v>0.64451999999999998</v>
      </c>
      <c r="K19" s="32">
        <v>0.27405000000000002</v>
      </c>
      <c r="L19" s="33">
        <v>0.39489999999999997</v>
      </c>
      <c r="M19" s="3">
        <v>17</v>
      </c>
      <c r="N19" s="4">
        <v>0.8</v>
      </c>
      <c r="O19" s="5">
        <v>1.905</v>
      </c>
    </row>
    <row r="20" spans="1:15" ht="25" customHeight="1" thickBot="1" x14ac:dyDescent="0.25">
      <c r="G20" s="42"/>
      <c r="H20" s="31">
        <v>12.5</v>
      </c>
      <c r="I20" s="32">
        <v>10.867900000000001</v>
      </c>
      <c r="J20" s="32">
        <v>0.67386000000000001</v>
      </c>
      <c r="K20" s="32">
        <v>-0.23924000000000001</v>
      </c>
      <c r="L20" s="33">
        <v>0.35849999999999999</v>
      </c>
      <c r="M20" s="55">
        <v>17.5</v>
      </c>
      <c r="N20" s="56">
        <v>0.6</v>
      </c>
      <c r="O20" s="57">
        <v>1.8795999999999999</v>
      </c>
    </row>
    <row r="21" spans="1:15" ht="25" customHeight="1" x14ac:dyDescent="0.2">
      <c r="G21" s="42"/>
      <c r="H21" s="31">
        <v>13</v>
      </c>
      <c r="I21" s="32">
        <v>8.1639999999999997</v>
      </c>
      <c r="J21" s="32">
        <v>0.72260000000000002</v>
      </c>
      <c r="K21" s="32">
        <v>-0.20499000000000001</v>
      </c>
      <c r="L21" s="33">
        <v>0.31163000000000002</v>
      </c>
      <c r="M21" s="54"/>
      <c r="N21" s="26"/>
      <c r="O21" s="26"/>
    </row>
    <row r="22" spans="1:15" ht="25" customHeight="1" x14ac:dyDescent="0.2">
      <c r="G22" s="42"/>
      <c r="H22" s="31">
        <v>13.5</v>
      </c>
      <c r="I22" s="32">
        <v>4.6597999999999997</v>
      </c>
      <c r="J22" s="32">
        <v>0.78383000000000003</v>
      </c>
      <c r="K22" s="32">
        <v>-0.17175000000000001</v>
      </c>
      <c r="L22" s="33">
        <v>0.25825999999999999</v>
      </c>
    </row>
    <row r="23" spans="1:15" ht="25" customHeight="1" x14ac:dyDescent="0.2">
      <c r="G23" s="42"/>
      <c r="H23" s="31">
        <v>14</v>
      </c>
      <c r="I23" s="32">
        <v>0.8236</v>
      </c>
      <c r="J23" s="32">
        <v>0.85062000000000004</v>
      </c>
      <c r="K23" s="32">
        <v>-0.13999</v>
      </c>
      <c r="L23" s="33">
        <v>0.20235</v>
      </c>
    </row>
    <row r="24" spans="1:15" ht="25" customHeight="1" x14ac:dyDescent="0.2">
      <c r="G24" s="42"/>
      <c r="H24" s="31">
        <v>14.5</v>
      </c>
      <c r="I24" s="32">
        <v>-2.8759000000000001</v>
      </c>
      <c r="J24" s="32">
        <v>0.91605000000000003</v>
      </c>
      <c r="K24" s="32">
        <v>-0.11015</v>
      </c>
      <c r="L24" s="33">
        <v>0.14787</v>
      </c>
    </row>
    <row r="25" spans="1:15" ht="25" customHeight="1" x14ac:dyDescent="0.2">
      <c r="G25" s="42"/>
      <c r="H25" s="31">
        <v>15</v>
      </c>
      <c r="I25" s="32">
        <v>-5.9703999999999997</v>
      </c>
      <c r="J25" s="32">
        <v>0.97319</v>
      </c>
      <c r="K25" s="32">
        <v>-8.2680000000000003E-2</v>
      </c>
      <c r="L25" s="33">
        <v>9.8799999999999999E-2</v>
      </c>
    </row>
    <row r="26" spans="1:15" ht="25" customHeight="1" x14ac:dyDescent="0.2">
      <c r="G26" s="42"/>
      <c r="H26" s="31">
        <v>15.5</v>
      </c>
      <c r="I26" s="32">
        <v>-7.8822999999999999</v>
      </c>
      <c r="J26" s="32">
        <v>1.0151399999999999</v>
      </c>
      <c r="K26" s="32">
        <v>-5.8049999999999997E-2</v>
      </c>
      <c r="L26" s="33">
        <v>5.9089999999999997E-2</v>
      </c>
    </row>
    <row r="27" spans="1:15" ht="25" customHeight="1" x14ac:dyDescent="0.2">
      <c r="G27" s="42"/>
      <c r="H27" s="31">
        <v>16</v>
      </c>
      <c r="I27" s="32">
        <v>-8.0742999999999991</v>
      </c>
      <c r="J27" s="32">
        <v>1.0349600000000001</v>
      </c>
      <c r="K27" s="32">
        <v>-3.669E-2</v>
      </c>
      <c r="L27" s="33">
        <v>3.2719999999999999E-2</v>
      </c>
    </row>
    <row r="28" spans="1:15" ht="25" customHeight="1" x14ac:dyDescent="0.2">
      <c r="G28" s="42"/>
      <c r="H28" s="31">
        <v>16.5</v>
      </c>
      <c r="I28" s="32">
        <v>-6.1380999999999997</v>
      </c>
      <c r="J28" s="32">
        <v>1.02573</v>
      </c>
      <c r="K28" s="32">
        <v>-1.9060000000000001E-2</v>
      </c>
      <c r="L28" s="33">
        <v>2.3640000000000001E-2</v>
      </c>
    </row>
    <row r="29" spans="1:15" ht="25" customHeight="1" x14ac:dyDescent="0.2">
      <c r="G29" s="42"/>
      <c r="H29" s="31">
        <v>17</v>
      </c>
      <c r="I29" s="32">
        <v>-1.6657</v>
      </c>
      <c r="J29" s="32">
        <v>0.98053999999999997</v>
      </c>
      <c r="K29" s="32">
        <v>-5.62E-3</v>
      </c>
      <c r="L29" s="33">
        <v>3.5839999999999997E-2</v>
      </c>
    </row>
    <row r="30" spans="1:15" ht="25" customHeight="1" thickBot="1" x14ac:dyDescent="0.25">
      <c r="G30" s="42"/>
      <c r="H30" s="58">
        <v>17.5</v>
      </c>
      <c r="I30" s="59">
        <v>5.7512999999999996</v>
      </c>
      <c r="J30" s="59">
        <v>0.89246000000000003</v>
      </c>
      <c r="K30" s="59">
        <v>3.1800000000000001E-3</v>
      </c>
      <c r="L30" s="60">
        <v>7.3270000000000002E-2</v>
      </c>
    </row>
    <row r="31" spans="1:15" ht="25" customHeight="1" x14ac:dyDescent="0.2">
      <c r="G31" s="42"/>
      <c r="H31" s="2"/>
      <c r="I31" s="26"/>
      <c r="J31" s="26"/>
      <c r="K31" s="26"/>
      <c r="L31" s="26"/>
    </row>
    <row r="32" spans="1:15" ht="25" customHeight="1" x14ac:dyDescent="0.2">
      <c r="G32" s="42"/>
    </row>
    <row r="33" spans="7:7" ht="25" customHeight="1" x14ac:dyDescent="0.2">
      <c r="G33" s="42"/>
    </row>
    <row r="34" spans="7:7" ht="25" customHeight="1" x14ac:dyDescent="0.2">
      <c r="G34" s="42"/>
    </row>
    <row r="35" spans="7:7" ht="25" customHeight="1" x14ac:dyDescent="0.2">
      <c r="G35" s="42"/>
    </row>
    <row r="36" spans="7:7" ht="25" customHeight="1" x14ac:dyDescent="0.2">
      <c r="G36" s="42"/>
    </row>
    <row r="37" spans="7:7" ht="25" customHeight="1" x14ac:dyDescent="0.2">
      <c r="G37" s="42"/>
    </row>
    <row r="38" spans="7:7" ht="25" customHeight="1" x14ac:dyDescent="0.2">
      <c r="G38" s="42"/>
    </row>
    <row r="39" spans="7:7" ht="25" customHeight="1" x14ac:dyDescent="0.2">
      <c r="G39" s="42"/>
    </row>
    <row r="40" spans="7:7" ht="25" customHeight="1" x14ac:dyDescent="0.2">
      <c r="G40" s="42"/>
    </row>
    <row r="41" spans="7:7" ht="25" customHeight="1" x14ac:dyDescent="0.2">
      <c r="G41" s="42"/>
    </row>
    <row r="42" spans="7:7" ht="25" customHeight="1" x14ac:dyDescent="0.2">
      <c r="G42" s="42"/>
    </row>
    <row r="43" spans="7:7" ht="25" customHeight="1" x14ac:dyDescent="0.2">
      <c r="G43" s="42"/>
    </row>
    <row r="44" spans="7:7" ht="25" customHeight="1" x14ac:dyDescent="0.2">
      <c r="G44" s="42"/>
    </row>
    <row r="45" spans="7:7" ht="25" customHeight="1" x14ac:dyDescent="0.2">
      <c r="G45" s="42"/>
    </row>
    <row r="46" spans="7:7" ht="25" customHeight="1" x14ac:dyDescent="0.2">
      <c r="G46" s="42"/>
    </row>
    <row r="47" spans="7:7" ht="25" customHeight="1" x14ac:dyDescent="0.2">
      <c r="G47" s="42"/>
    </row>
    <row r="48" spans="7:7" ht="25" customHeight="1" x14ac:dyDescent="0.2">
      <c r="G48" s="42"/>
    </row>
    <row r="49" spans="7:7" ht="25" customHeight="1" x14ac:dyDescent="0.2">
      <c r="G49" s="42"/>
    </row>
    <row r="50" spans="7:7" ht="25" customHeight="1" x14ac:dyDescent="0.2">
      <c r="G50" s="42"/>
    </row>
    <row r="51" spans="7:7" ht="25" customHeight="1" x14ac:dyDescent="0.2">
      <c r="G51" s="42"/>
    </row>
    <row r="52" spans="7:7" ht="25" customHeight="1" x14ac:dyDescent="0.2">
      <c r="G52" s="42"/>
    </row>
    <row r="53" spans="7:7" ht="25" customHeight="1" x14ac:dyDescent="0.2">
      <c r="G53" s="42"/>
    </row>
    <row r="54" spans="7:7" ht="25" customHeight="1" x14ac:dyDescent="0.2">
      <c r="G54" s="42"/>
    </row>
    <row r="55" spans="7:7" ht="25" customHeight="1" x14ac:dyDescent="0.2">
      <c r="G55" s="42"/>
    </row>
    <row r="56" spans="7:7" ht="25" customHeight="1" x14ac:dyDescent="0.2">
      <c r="G56" s="42"/>
    </row>
    <row r="57" spans="7:7" ht="25" customHeight="1" x14ac:dyDescent="0.2">
      <c r="G57" s="42"/>
    </row>
    <row r="58" spans="7:7" ht="25" customHeight="1" x14ac:dyDescent="0.2">
      <c r="G58" s="42"/>
    </row>
    <row r="59" spans="7:7" ht="25" customHeight="1" x14ac:dyDescent="0.2">
      <c r="G59" s="42"/>
    </row>
    <row r="60" spans="7:7" ht="25" customHeight="1" x14ac:dyDescent="0.2">
      <c r="G60" s="42"/>
    </row>
    <row r="61" spans="7:7" ht="25" customHeight="1" x14ac:dyDescent="0.2">
      <c r="G61" s="42"/>
    </row>
    <row r="62" spans="7:7" ht="25" customHeight="1" x14ac:dyDescent="0.2">
      <c r="G62" s="42"/>
    </row>
    <row r="63" spans="7:7" ht="25" customHeight="1" x14ac:dyDescent="0.2">
      <c r="G63" s="42"/>
    </row>
    <row r="64" spans="7:7" ht="25" customHeight="1" x14ac:dyDescent="0.2">
      <c r="G64" s="42"/>
    </row>
    <row r="65" spans="7:7" ht="25" customHeight="1" x14ac:dyDescent="0.2">
      <c r="G65" s="42"/>
    </row>
    <row r="66" spans="7:7" ht="25" customHeight="1" x14ac:dyDescent="0.2">
      <c r="G66" s="42"/>
    </row>
    <row r="67" spans="7:7" ht="25" customHeight="1" x14ac:dyDescent="0.2">
      <c r="G67" s="42"/>
    </row>
    <row r="68" spans="7:7" ht="25" customHeight="1" x14ac:dyDescent="0.2">
      <c r="G68" s="42"/>
    </row>
    <row r="69" spans="7:7" ht="25" customHeight="1" x14ac:dyDescent="0.2">
      <c r="G69" s="42"/>
    </row>
    <row r="70" spans="7:7" ht="25" customHeight="1" x14ac:dyDescent="0.2">
      <c r="G70" s="42"/>
    </row>
    <row r="71" spans="7:7" ht="25" customHeight="1" x14ac:dyDescent="0.2">
      <c r="G71" s="42"/>
    </row>
    <row r="72" spans="7:7" ht="25" customHeight="1" x14ac:dyDescent="0.2">
      <c r="G72" s="42"/>
    </row>
    <row r="73" spans="7:7" ht="25" customHeight="1" x14ac:dyDescent="0.2">
      <c r="G73" s="42"/>
    </row>
    <row r="74" spans="7:7" ht="25" customHeight="1" x14ac:dyDescent="0.2">
      <c r="G74" s="42"/>
    </row>
    <row r="75" spans="7:7" ht="25" customHeight="1" x14ac:dyDescent="0.2">
      <c r="G75" s="42"/>
    </row>
    <row r="76" spans="7:7" ht="25" customHeight="1" x14ac:dyDescent="0.2">
      <c r="G76" s="42"/>
    </row>
    <row r="77" spans="7:7" ht="25" customHeight="1" x14ac:dyDescent="0.2">
      <c r="G77" s="42"/>
    </row>
    <row r="78" spans="7:7" ht="25" customHeight="1" x14ac:dyDescent="0.2">
      <c r="G78" s="42"/>
    </row>
    <row r="79" spans="7:7" ht="25" customHeight="1" x14ac:dyDescent="0.2">
      <c r="G79" s="42"/>
    </row>
    <row r="80" spans="7:7" ht="25" customHeight="1" x14ac:dyDescent="0.2">
      <c r="G80" s="42"/>
    </row>
    <row r="81" spans="7:7" ht="25" customHeight="1" x14ac:dyDescent="0.2">
      <c r="G81" s="42"/>
    </row>
    <row r="82" spans="7:7" ht="25" customHeight="1" x14ac:dyDescent="0.2">
      <c r="G82" s="42"/>
    </row>
    <row r="83" spans="7:7" ht="25" customHeight="1" x14ac:dyDescent="0.2">
      <c r="G83" s="42"/>
    </row>
    <row r="84" spans="7:7" ht="25" customHeight="1" x14ac:dyDescent="0.2">
      <c r="G84" s="42"/>
    </row>
    <row r="85" spans="7:7" ht="25" customHeight="1" x14ac:dyDescent="0.2">
      <c r="G85" s="42"/>
    </row>
    <row r="86" spans="7:7" ht="25" customHeight="1" x14ac:dyDescent="0.2">
      <c r="G86" s="42"/>
    </row>
    <row r="87" spans="7:7" ht="25" customHeight="1" x14ac:dyDescent="0.2">
      <c r="G87" s="42"/>
    </row>
    <row r="88" spans="7:7" ht="25" customHeight="1" x14ac:dyDescent="0.2">
      <c r="G88" s="42"/>
    </row>
    <row r="89" spans="7:7" ht="25" customHeight="1" x14ac:dyDescent="0.2">
      <c r="G89" s="42"/>
    </row>
    <row r="90" spans="7:7" ht="25" customHeight="1" x14ac:dyDescent="0.2">
      <c r="G90" s="42"/>
    </row>
    <row r="91" spans="7:7" ht="25" customHeight="1" x14ac:dyDescent="0.2">
      <c r="G91" s="42"/>
    </row>
    <row r="92" spans="7:7" ht="25" customHeight="1" x14ac:dyDescent="0.2">
      <c r="G92" s="42"/>
    </row>
    <row r="93" spans="7:7" ht="25" customHeight="1" x14ac:dyDescent="0.2">
      <c r="G93" s="42"/>
    </row>
    <row r="94" spans="7:7" ht="25" customHeight="1" x14ac:dyDescent="0.2">
      <c r="G94" s="42"/>
    </row>
    <row r="95" spans="7:7" ht="25" customHeight="1" x14ac:dyDescent="0.2">
      <c r="G95" s="42"/>
    </row>
    <row r="96" spans="7:7" ht="25" customHeight="1" x14ac:dyDescent="0.2">
      <c r="G96" s="42"/>
    </row>
    <row r="97" spans="7:7" ht="25" customHeight="1" x14ac:dyDescent="0.2">
      <c r="G97" s="42"/>
    </row>
    <row r="98" spans="7:7" ht="25" customHeight="1" x14ac:dyDescent="0.2">
      <c r="G98" s="42"/>
    </row>
    <row r="99" spans="7:7" ht="25" customHeight="1" x14ac:dyDescent="0.2">
      <c r="G99" s="42"/>
    </row>
    <row r="100" spans="7:7" ht="25" customHeight="1" x14ac:dyDescent="0.2">
      <c r="G100" s="42"/>
    </row>
    <row r="101" spans="7:7" ht="25" customHeight="1" x14ac:dyDescent="0.2">
      <c r="G101" s="42"/>
    </row>
  </sheetData>
  <mergeCells count="3">
    <mergeCell ref="A1:B1"/>
    <mergeCell ref="H1:L1"/>
    <mergeCell ref="M1:O1"/>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838E-93A6-8644-967A-E4646BE8C3EC}">
  <dimension ref="A1:R16"/>
  <sheetViews>
    <sheetView workbookViewId="0">
      <selection activeCell="A12" sqref="A12:Q12"/>
    </sheetView>
  </sheetViews>
  <sheetFormatPr baseColWidth="10" defaultRowHeight="15" x14ac:dyDescent="0.2"/>
  <cols>
    <col min="1" max="16384" width="10.83203125" style="8"/>
  </cols>
  <sheetData>
    <row r="1" spans="1:18" s="17" customFormat="1" ht="36" customHeight="1" thickBot="1" x14ac:dyDescent="0.25">
      <c r="A1" s="149" t="s">
        <v>26</v>
      </c>
      <c r="B1" s="149"/>
      <c r="C1" s="149"/>
      <c r="D1" s="149"/>
      <c r="E1" s="149"/>
      <c r="F1" s="149"/>
      <c r="G1" s="149"/>
      <c r="H1" s="149"/>
      <c r="I1" s="149"/>
      <c r="J1" s="149"/>
      <c r="K1" s="149"/>
      <c r="L1" s="149"/>
      <c r="M1" s="149"/>
      <c r="N1" s="149"/>
      <c r="O1" s="149"/>
      <c r="P1" s="149"/>
      <c r="Q1" s="149"/>
      <c r="R1" s="86"/>
    </row>
    <row r="2" spans="1:18" ht="17" customHeight="1" x14ac:dyDescent="0.2">
      <c r="A2" s="148"/>
      <c r="B2" s="148"/>
      <c r="C2" s="148"/>
      <c r="D2" s="148"/>
      <c r="E2" s="148"/>
      <c r="F2" s="148"/>
      <c r="G2" s="148"/>
      <c r="H2" s="148"/>
      <c r="I2" s="148"/>
      <c r="J2" s="148"/>
      <c r="K2" s="148"/>
      <c r="L2" s="148"/>
      <c r="M2" s="148"/>
      <c r="N2" s="148"/>
      <c r="O2" s="148"/>
      <c r="P2" s="148"/>
      <c r="Q2" s="148"/>
      <c r="R2" s="87"/>
    </row>
    <row r="3" spans="1:18" ht="40" customHeight="1" x14ac:dyDescent="0.2">
      <c r="A3" s="150" t="s">
        <v>37</v>
      </c>
      <c r="B3" s="150"/>
      <c r="C3" s="150"/>
      <c r="D3" s="150"/>
      <c r="E3" s="150"/>
      <c r="F3" s="150"/>
      <c r="G3" s="150"/>
      <c r="H3" s="150"/>
      <c r="I3" s="150"/>
      <c r="J3" s="150"/>
      <c r="K3" s="150"/>
      <c r="L3" s="150"/>
      <c r="M3" s="150"/>
      <c r="N3" s="150"/>
      <c r="O3" s="150"/>
      <c r="P3" s="150"/>
      <c r="Q3" s="150"/>
      <c r="R3" s="88" t="s">
        <v>41</v>
      </c>
    </row>
    <row r="4" spans="1:18" ht="40" customHeight="1" x14ac:dyDescent="0.2">
      <c r="A4" s="150" t="s">
        <v>39</v>
      </c>
      <c r="B4" s="150"/>
      <c r="C4" s="150"/>
      <c r="D4" s="150"/>
      <c r="E4" s="150"/>
      <c r="F4" s="150"/>
      <c r="G4" s="150"/>
      <c r="H4" s="150"/>
      <c r="I4" s="150"/>
      <c r="J4" s="150"/>
      <c r="K4" s="150"/>
      <c r="L4" s="150"/>
      <c r="M4" s="150"/>
      <c r="N4" s="150"/>
      <c r="O4" s="150"/>
      <c r="P4" s="150"/>
      <c r="Q4" s="150"/>
      <c r="R4" s="88" t="s">
        <v>41</v>
      </c>
    </row>
    <row r="5" spans="1:18" ht="40" customHeight="1" x14ac:dyDescent="0.2">
      <c r="A5" s="150" t="s">
        <v>42</v>
      </c>
      <c r="B5" s="150"/>
      <c r="C5" s="150"/>
      <c r="D5" s="150"/>
      <c r="E5" s="150"/>
      <c r="F5" s="150"/>
      <c r="G5" s="150"/>
      <c r="H5" s="150"/>
      <c r="I5" s="150"/>
      <c r="J5" s="150"/>
      <c r="K5" s="150"/>
      <c r="L5" s="150"/>
      <c r="M5" s="150"/>
      <c r="N5" s="150"/>
      <c r="O5" s="150"/>
      <c r="P5" s="150"/>
      <c r="Q5" s="150"/>
      <c r="R5" s="88" t="s">
        <v>41</v>
      </c>
    </row>
    <row r="6" spans="1:18" ht="40" customHeight="1" x14ac:dyDescent="0.2">
      <c r="A6" s="150" t="s">
        <v>38</v>
      </c>
      <c r="B6" s="150"/>
      <c r="C6" s="150"/>
      <c r="D6" s="150"/>
      <c r="E6" s="150"/>
      <c r="F6" s="150"/>
      <c r="G6" s="150"/>
      <c r="H6" s="150"/>
      <c r="I6" s="150"/>
      <c r="J6" s="150"/>
      <c r="K6" s="150"/>
      <c r="L6" s="150"/>
      <c r="M6" s="150"/>
      <c r="N6" s="150"/>
      <c r="O6" s="150"/>
      <c r="P6" s="150"/>
      <c r="Q6" s="150"/>
      <c r="R6" s="88" t="s">
        <v>41</v>
      </c>
    </row>
    <row r="7" spans="1:18" ht="40" customHeight="1" x14ac:dyDescent="0.2">
      <c r="A7" s="150" t="s">
        <v>40</v>
      </c>
      <c r="B7" s="150"/>
      <c r="C7" s="150"/>
      <c r="D7" s="150"/>
      <c r="E7" s="150"/>
      <c r="F7" s="150"/>
      <c r="G7" s="150"/>
      <c r="H7" s="150"/>
      <c r="I7" s="150"/>
      <c r="J7" s="150"/>
      <c r="K7" s="150"/>
      <c r="L7" s="150"/>
      <c r="M7" s="150"/>
      <c r="N7" s="150"/>
      <c r="O7" s="150"/>
      <c r="P7" s="150"/>
      <c r="Q7" s="150"/>
      <c r="R7" s="88" t="s">
        <v>41</v>
      </c>
    </row>
    <row r="8" spans="1:18" ht="40" customHeight="1" x14ac:dyDescent="0.2">
      <c r="A8" s="150"/>
      <c r="B8" s="150"/>
      <c r="C8" s="150"/>
      <c r="D8" s="150"/>
      <c r="E8" s="150"/>
      <c r="F8" s="150"/>
      <c r="G8" s="150"/>
      <c r="H8" s="150"/>
      <c r="I8" s="150"/>
      <c r="J8" s="150"/>
      <c r="K8" s="150"/>
      <c r="L8" s="150"/>
      <c r="M8" s="150"/>
      <c r="N8" s="150"/>
      <c r="O8" s="150"/>
      <c r="P8" s="150"/>
      <c r="Q8" s="150"/>
    </row>
    <row r="9" spans="1:18" ht="40" customHeight="1" x14ac:dyDescent="0.2">
      <c r="A9" s="150"/>
      <c r="B9" s="150"/>
      <c r="C9" s="150"/>
      <c r="D9" s="150"/>
      <c r="E9" s="150"/>
      <c r="F9" s="150"/>
      <c r="G9" s="150"/>
      <c r="H9" s="150"/>
      <c r="I9" s="150"/>
      <c r="J9" s="150"/>
      <c r="K9" s="150"/>
      <c r="L9" s="150"/>
      <c r="M9" s="150"/>
      <c r="N9" s="150"/>
      <c r="O9" s="150"/>
      <c r="P9" s="150"/>
      <c r="Q9" s="150"/>
    </row>
    <row r="10" spans="1:18" ht="40" customHeight="1" x14ac:dyDescent="0.2">
      <c r="A10" s="150"/>
      <c r="B10" s="150"/>
      <c r="C10" s="150"/>
      <c r="D10" s="150"/>
      <c r="E10" s="150"/>
      <c r="F10" s="150"/>
      <c r="G10" s="150"/>
      <c r="H10" s="150"/>
      <c r="I10" s="150"/>
      <c r="J10" s="150"/>
      <c r="K10" s="150"/>
      <c r="L10" s="150"/>
      <c r="M10" s="150"/>
      <c r="N10" s="150"/>
      <c r="O10" s="150"/>
      <c r="P10" s="150"/>
      <c r="Q10" s="150"/>
    </row>
    <row r="11" spans="1:18" ht="40" customHeight="1" x14ac:dyDescent="0.2">
      <c r="A11" s="150"/>
      <c r="B11" s="150"/>
      <c r="C11" s="150"/>
      <c r="D11" s="150"/>
      <c r="E11" s="150"/>
      <c r="F11" s="150"/>
      <c r="G11" s="150"/>
      <c r="H11" s="150"/>
      <c r="I11" s="150"/>
      <c r="J11" s="150"/>
      <c r="K11" s="150"/>
      <c r="L11" s="150"/>
      <c r="M11" s="150"/>
      <c r="N11" s="150"/>
      <c r="O11" s="150"/>
      <c r="P11" s="150"/>
      <c r="Q11" s="150"/>
    </row>
    <row r="12" spans="1:18" ht="18" x14ac:dyDescent="0.2">
      <c r="A12" s="150"/>
      <c r="B12" s="150"/>
      <c r="C12" s="150"/>
      <c r="D12" s="150"/>
      <c r="E12" s="150"/>
      <c r="F12" s="150"/>
      <c r="G12" s="150"/>
      <c r="H12" s="150"/>
      <c r="I12" s="150"/>
      <c r="J12" s="150"/>
      <c r="K12" s="150"/>
      <c r="L12" s="150"/>
      <c r="M12" s="150"/>
      <c r="N12" s="150"/>
      <c r="O12" s="150"/>
      <c r="P12" s="150"/>
      <c r="Q12" s="150"/>
    </row>
    <row r="13" spans="1:18" ht="18" x14ac:dyDescent="0.2">
      <c r="A13" s="150"/>
      <c r="B13" s="150"/>
      <c r="C13" s="150"/>
      <c r="D13" s="150"/>
      <c r="E13" s="150"/>
      <c r="F13" s="150"/>
      <c r="G13" s="150"/>
      <c r="H13" s="150"/>
      <c r="I13" s="150"/>
      <c r="J13" s="150"/>
      <c r="K13" s="150"/>
      <c r="L13" s="150"/>
      <c r="M13" s="150"/>
      <c r="N13" s="150"/>
      <c r="O13" s="150"/>
      <c r="P13" s="150"/>
      <c r="Q13" s="150"/>
    </row>
    <row r="14" spans="1:18" ht="18" x14ac:dyDescent="0.2">
      <c r="A14" s="150"/>
      <c r="B14" s="150"/>
      <c r="C14" s="150"/>
      <c r="D14" s="150"/>
      <c r="E14" s="150"/>
      <c r="F14" s="150"/>
      <c r="G14" s="150"/>
      <c r="H14" s="150"/>
      <c r="I14" s="150"/>
      <c r="J14" s="150"/>
      <c r="K14" s="150"/>
      <c r="L14" s="150"/>
      <c r="M14" s="150"/>
      <c r="N14" s="150"/>
      <c r="O14" s="150"/>
      <c r="P14" s="150"/>
      <c r="Q14" s="150"/>
    </row>
    <row r="15" spans="1:18" ht="18" x14ac:dyDescent="0.2">
      <c r="A15" s="150"/>
      <c r="B15" s="150"/>
      <c r="C15" s="150"/>
      <c r="D15" s="150"/>
      <c r="E15" s="150"/>
      <c r="F15" s="150"/>
      <c r="G15" s="150"/>
      <c r="H15" s="150"/>
      <c r="I15" s="150"/>
      <c r="J15" s="150"/>
      <c r="K15" s="150"/>
      <c r="L15" s="150"/>
      <c r="M15" s="150"/>
      <c r="N15" s="150"/>
      <c r="O15" s="150"/>
      <c r="P15" s="150"/>
      <c r="Q15" s="150"/>
    </row>
    <row r="16" spans="1:18" ht="18" x14ac:dyDescent="0.2">
      <c r="A16" s="148"/>
      <c r="B16" s="148"/>
      <c r="C16" s="148"/>
      <c r="D16" s="148"/>
      <c r="E16" s="148"/>
      <c r="F16" s="148"/>
      <c r="G16" s="148"/>
      <c r="H16" s="148"/>
      <c r="I16" s="148"/>
      <c r="J16" s="148"/>
      <c r="K16" s="148"/>
      <c r="L16" s="148"/>
      <c r="M16" s="148"/>
      <c r="N16" s="148"/>
      <c r="O16" s="148"/>
      <c r="P16" s="148"/>
      <c r="Q16" s="148"/>
    </row>
  </sheetData>
  <sheetProtection sheet="1" objects="1" scenarios="1"/>
  <mergeCells count="16">
    <mergeCell ref="A16:Q16"/>
    <mergeCell ref="A2:Q2"/>
    <mergeCell ref="A1:Q1"/>
    <mergeCell ref="A4:Q4"/>
    <mergeCell ref="A10:Q10"/>
    <mergeCell ref="A11:Q11"/>
    <mergeCell ref="A12:Q12"/>
    <mergeCell ref="A13:Q13"/>
    <mergeCell ref="A14:Q14"/>
    <mergeCell ref="A15:Q15"/>
    <mergeCell ref="A3:Q3"/>
    <mergeCell ref="A6:Q6"/>
    <mergeCell ref="A5:Q5"/>
    <mergeCell ref="A7:Q7"/>
    <mergeCell ref="A8:Q8"/>
    <mergeCell ref="A9:Q9"/>
  </mergeCells>
  <hyperlinks>
    <hyperlink ref="R7" r:id="rId1" xr:uid="{A5E0FF58-4E72-1146-B54E-C879275FF963}"/>
    <hyperlink ref="R6" r:id="rId2" xr:uid="{FD7E5BAB-BEC6-8B4A-BF7B-49F28DDF237E}"/>
    <hyperlink ref="R4" r:id="rId3" xr:uid="{343160BE-ED56-CF49-951D-FEAAA84668F4}"/>
    <hyperlink ref="R3" r:id="rId4" xr:uid="{9E514EC5-74B8-6949-AB02-9450DF805719}"/>
    <hyperlink ref="R5" r:id="rId5" xr:uid="{1B28E2BD-D12E-BB43-BA10-7C0782DCACF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Data</vt:lpstr>
      <vt:lpstr>Control Panel</vt:lpstr>
      <vt:lpstr>References</vt:lpstr>
      <vt:lpstr>List_Players</vt:lpstr>
      <vt:lpstr>TBL_Age</vt:lpstr>
      <vt:lpstr>TBL_Data</vt:lpstr>
      <vt:lpstr>TBL_KRerror</vt:lpstr>
      <vt:lpstr>TBL_Player</vt:lpstr>
      <vt:lpstr>TBL_RegressionMale</vt:lpstr>
      <vt:lpstr>TBL_Status</vt:lpstr>
    </vt:vector>
  </TitlesOfParts>
  <Company>York St John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j.salter</dc:creator>
  <cp:lastModifiedBy>Jennifer Stielow</cp:lastModifiedBy>
  <dcterms:created xsi:type="dcterms:W3CDTF">2017-03-29T11:43:31Z</dcterms:created>
  <dcterms:modified xsi:type="dcterms:W3CDTF">2022-09-19T22:24:26Z</dcterms:modified>
</cp:coreProperties>
</file>